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comments12.xml" ContentType="application/vnd.openxmlformats-officedocument.spreadsheetml.comments+xml"/>
  <Override PartName="/xl/drawings/drawing14.xml" ContentType="application/vnd.openxmlformats-officedocument.drawing+xml"/>
  <Override PartName="/xl/comments13.xml" ContentType="application/vnd.openxmlformats-officedocument.spreadsheetml.comments+xml"/>
  <Override PartName="/xl/drawings/drawing15.xml" ContentType="application/vnd.openxmlformats-officedocument.drawing+xml"/>
  <Override PartName="/xl/comments14.xml" ContentType="application/vnd.openxmlformats-officedocument.spreadsheetml.comments+xml"/>
  <Override PartName="/xl/drawings/drawing16.xml" ContentType="application/vnd.openxmlformats-officedocument.drawing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010_電子自治体協議会\奈良県電子自治体推進協議会\08 共同化WG\05 住基CS関連機器\第4回更改（令和6年11月～令和7年11月）\#R7　入開札\R7.4　仕様書案\00_仕様書案作成\03_入札説明書\CS\03_提出書類一式\"/>
    </mc:Choice>
  </mc:AlternateContent>
  <xr:revisionPtr revIDLastSave="0" documentId="13_ncr:1_{64216559-B56A-411A-A38D-378B06792E49}" xr6:coauthVersionLast="47" xr6:coauthVersionMax="47" xr10:uidLastSave="{00000000-0000-0000-0000-000000000000}"/>
  <bookViews>
    <workbookView xWindow="-108" yWindow="-108" windowWidth="23256" windowHeight="11964" tabRatio="834" xr2:uid="{00000000-000D-0000-FFFF-FFFF00000000}"/>
  </bookViews>
  <sheets>
    <sheet name="＜様式Ａ―２＞　" sheetId="77" r:id="rId1"/>
    <sheet name="＜様式Ａ－２添付資料＞" sheetId="78" r:id="rId2"/>
    <sheet name="（参考）別紙2－1市町村別導入機器一覧表" sheetId="79" state="hidden" r:id="rId3"/>
    <sheet name="→から市町村別シート" sheetId="81" state="hidden" r:id="rId4"/>
    <sheet name="単価入力シート" sheetId="82" state="hidden" r:id="rId5"/>
    <sheet name="全市町村まとめ" sheetId="83" state="hidden" r:id="rId6"/>
    <sheet name="大和高田市" sheetId="80" state="hidden" r:id="rId7"/>
    <sheet name="大和郡山市" sheetId="98" state="hidden" r:id="rId8"/>
    <sheet name="橿原市" sheetId="97" state="hidden" r:id="rId9"/>
    <sheet name="五條市" sheetId="96" state="hidden" r:id="rId10"/>
    <sheet name="香芝市" sheetId="95" state="hidden" r:id="rId11"/>
    <sheet name="葛城市" sheetId="94" state="hidden" r:id="rId12"/>
    <sheet name="宇陀市" sheetId="93" state="hidden" r:id="rId13"/>
    <sheet name="三郷町" sheetId="92" state="hidden" r:id="rId14"/>
    <sheet name="川西町" sheetId="91" state="hidden" r:id="rId15"/>
    <sheet name="三宅町" sheetId="90" state="hidden" r:id="rId16"/>
    <sheet name="田原本町" sheetId="89" state="hidden" r:id="rId17"/>
    <sheet name="上牧町" sheetId="88" state="hidden" r:id="rId18"/>
    <sheet name="王寺町" sheetId="87" state="hidden" r:id="rId19"/>
    <sheet name="広陵町" sheetId="86" state="hidden" r:id="rId20"/>
    <sheet name="河合町" sheetId="85" state="hidden" r:id="rId21"/>
  </sheets>
  <definedNames>
    <definedName name="_xlnm.Print_Area" localSheetId="2">'（参考）別紙2－1市町村別導入機器一覧表'!$A$1:$AA$38</definedName>
    <definedName name="_xlnm.Print_Area" localSheetId="12">宇陀市!$A$1:$H$179</definedName>
    <definedName name="_xlnm.Print_Area" localSheetId="18">王寺町!$A$1:$H$179</definedName>
    <definedName name="_xlnm.Print_Area" localSheetId="20">河合町!$A$1:$H$179</definedName>
    <definedName name="_xlnm.Print_Area" localSheetId="8">橿原市!$A$1:$H$179</definedName>
    <definedName name="_xlnm.Print_Area" localSheetId="11">葛城市!$A$1:$H$179</definedName>
    <definedName name="_xlnm.Print_Area" localSheetId="9">五條市!$A$1:$H$179</definedName>
    <definedName name="_xlnm.Print_Area" localSheetId="19">広陵町!$A$1:$H$179</definedName>
    <definedName name="_xlnm.Print_Area" localSheetId="10">香芝市!$A$1:$H$179</definedName>
    <definedName name="_xlnm.Print_Area" localSheetId="13">三郷町!$A$1:$H$179</definedName>
    <definedName name="_xlnm.Print_Area" localSheetId="15">三宅町!$A$1:$H$179</definedName>
    <definedName name="_xlnm.Print_Area" localSheetId="17">上牧町!$A$1:$H$179</definedName>
    <definedName name="_xlnm.Print_Area" localSheetId="14">川西町!$A$1:$H$179</definedName>
    <definedName name="_xlnm.Print_Area" localSheetId="5">全市町村まとめ!$A$1:$H$36</definedName>
    <definedName name="_xlnm.Print_Area" localSheetId="7">大和郡山市!$A$1:$H$179</definedName>
    <definedName name="_xlnm.Print_Area" localSheetId="6">大和高田市!$A$1:$H$179</definedName>
    <definedName name="_xlnm.Print_Area" localSheetId="4">単価入力シート!$A$1:$H$179</definedName>
    <definedName name="_xlnm.Print_Area" localSheetId="16">田原本町!$A$1:$H$179</definedName>
    <definedName name="_xlnm.Print_Titles" localSheetId="2">'（参考）別紙2－1市町村別導入機器一覧表'!$4:$7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83" l="1"/>
  <c r="E22" i="83"/>
  <c r="F22" i="83"/>
  <c r="G22" i="83"/>
  <c r="H22" i="83"/>
  <c r="C22" i="83"/>
  <c r="D8" i="83"/>
  <c r="E8" i="83"/>
  <c r="F8" i="83"/>
  <c r="G8" i="83"/>
  <c r="H8" i="83"/>
  <c r="C8" i="83"/>
  <c r="E40" i="98"/>
  <c r="E149" i="98" s="1"/>
  <c r="E39" i="98"/>
  <c r="E148" i="98" s="1"/>
  <c r="E38" i="98"/>
  <c r="F37" i="98"/>
  <c r="E37" i="98"/>
  <c r="E146" i="98" s="1"/>
  <c r="E36" i="98"/>
  <c r="E145" i="98" s="1"/>
  <c r="E35" i="98"/>
  <c r="E33" i="98"/>
  <c r="G32" i="98"/>
  <c r="F32" i="98"/>
  <c r="E32" i="98"/>
  <c r="E141" i="98" s="1"/>
  <c r="E31" i="98"/>
  <c r="F29" i="98"/>
  <c r="E29" i="98"/>
  <c r="G29" i="98" s="1"/>
  <c r="E28" i="98"/>
  <c r="E26" i="98"/>
  <c r="G26" i="98" s="1"/>
  <c r="E25" i="98"/>
  <c r="E134" i="98" s="1"/>
  <c r="S18" i="98"/>
  <c r="R18" i="98"/>
  <c r="P18" i="98"/>
  <c r="O18" i="98"/>
  <c r="N18" i="98"/>
  <c r="Q18" i="98" s="1"/>
  <c r="S17" i="98"/>
  <c r="R17" i="98"/>
  <c r="P17" i="98"/>
  <c r="O17" i="98"/>
  <c r="N17" i="98"/>
  <c r="Q17" i="98" s="1"/>
  <c r="S16" i="98"/>
  <c r="R16" i="98"/>
  <c r="P16" i="98"/>
  <c r="O16" i="98"/>
  <c r="N16" i="98"/>
  <c r="S15" i="98"/>
  <c r="R15" i="98"/>
  <c r="P15" i="98"/>
  <c r="O15" i="98"/>
  <c r="N15" i="98"/>
  <c r="S14" i="98"/>
  <c r="R14" i="98"/>
  <c r="P14" i="98"/>
  <c r="O14" i="98"/>
  <c r="N14" i="98"/>
  <c r="Q14" i="98" s="1"/>
  <c r="S13" i="98"/>
  <c r="R13" i="98"/>
  <c r="P13" i="98"/>
  <c r="O13" i="98"/>
  <c r="N13" i="98"/>
  <c r="S12" i="98"/>
  <c r="R12" i="98"/>
  <c r="P12" i="98"/>
  <c r="O12" i="98"/>
  <c r="N12" i="98"/>
  <c r="Q12" i="98" s="1"/>
  <c r="S11" i="98"/>
  <c r="R11" i="98"/>
  <c r="P11" i="98"/>
  <c r="O11" i="98"/>
  <c r="N11" i="98"/>
  <c r="G11" i="98"/>
  <c r="S10" i="98"/>
  <c r="R10" i="98"/>
  <c r="P10" i="98"/>
  <c r="O10" i="98"/>
  <c r="Q10" i="98" s="1"/>
  <c r="N10" i="98"/>
  <c r="S9" i="98"/>
  <c r="R9" i="98"/>
  <c r="P9" i="98"/>
  <c r="O9" i="98"/>
  <c r="N9" i="98"/>
  <c r="G9" i="98"/>
  <c r="S8" i="98"/>
  <c r="R8" i="98"/>
  <c r="P8" i="98"/>
  <c r="O8" i="98"/>
  <c r="N8" i="98"/>
  <c r="Q8" i="98" s="1"/>
  <c r="S7" i="98"/>
  <c r="R7" i="98"/>
  <c r="P7" i="98"/>
  <c r="O7" i="98"/>
  <c r="N7" i="98"/>
  <c r="G7" i="98"/>
  <c r="R5" i="98"/>
  <c r="H5" i="98"/>
  <c r="S4" i="98"/>
  <c r="R4" i="98"/>
  <c r="P4" i="98"/>
  <c r="O4" i="98"/>
  <c r="N4" i="98"/>
  <c r="Q4" i="98" s="1"/>
  <c r="AC3" i="98"/>
  <c r="E104" i="98" s="1"/>
  <c r="Z3" i="98"/>
  <c r="R6" i="98" s="1"/>
  <c r="B3" i="98"/>
  <c r="D9" i="83"/>
  <c r="E9" i="83"/>
  <c r="F9" i="83"/>
  <c r="G9" i="83"/>
  <c r="H9" i="83"/>
  <c r="C9" i="83"/>
  <c r="E40" i="97"/>
  <c r="E149" i="97" s="1"/>
  <c r="E39" i="97"/>
  <c r="E148" i="97" s="1"/>
  <c r="E38" i="97"/>
  <c r="E37" i="97"/>
  <c r="E146" i="97" s="1"/>
  <c r="E36" i="97"/>
  <c r="E145" i="97" s="1"/>
  <c r="E35" i="97"/>
  <c r="G35" i="97" s="1"/>
  <c r="E33" i="97"/>
  <c r="E142" i="97" s="1"/>
  <c r="F32" i="97"/>
  <c r="G32" i="97" s="1"/>
  <c r="E32" i="97"/>
  <c r="E141" i="97" s="1"/>
  <c r="E31" i="97"/>
  <c r="F29" i="97"/>
  <c r="G29" i="97" s="1"/>
  <c r="E29" i="97"/>
  <c r="E138" i="97" s="1"/>
  <c r="F138" i="97" s="1"/>
  <c r="E28" i="97"/>
  <c r="E26" i="97"/>
  <c r="AB3" i="97" s="1"/>
  <c r="F25" i="97"/>
  <c r="G25" i="97" s="1"/>
  <c r="E25" i="97"/>
  <c r="E134" i="97" s="1"/>
  <c r="S18" i="97"/>
  <c r="R18" i="97"/>
  <c r="P18" i="97"/>
  <c r="O18" i="97"/>
  <c r="N18" i="97"/>
  <c r="S17" i="97"/>
  <c r="R17" i="97"/>
  <c r="P17" i="97"/>
  <c r="O17" i="97"/>
  <c r="N17" i="97"/>
  <c r="Q17" i="97" s="1"/>
  <c r="S16" i="97"/>
  <c r="R16" i="97"/>
  <c r="P16" i="97"/>
  <c r="O16" i="97"/>
  <c r="Q16" i="97" s="1"/>
  <c r="N16" i="97"/>
  <c r="S15" i="97"/>
  <c r="R15" i="97"/>
  <c r="P15" i="97"/>
  <c r="O15" i="97"/>
  <c r="N15" i="97"/>
  <c r="S14" i="97"/>
  <c r="R14" i="97"/>
  <c r="P14" i="97"/>
  <c r="O14" i="97"/>
  <c r="N14" i="97"/>
  <c r="Q14" i="97" s="1"/>
  <c r="S13" i="97"/>
  <c r="R13" i="97"/>
  <c r="P13" i="97"/>
  <c r="O13" i="97"/>
  <c r="N13" i="97"/>
  <c r="Q13" i="97" s="1"/>
  <c r="S12" i="97"/>
  <c r="R12" i="97"/>
  <c r="Q12" i="97"/>
  <c r="P12" i="97"/>
  <c r="O12" i="97"/>
  <c r="N12" i="97"/>
  <c r="S11" i="97"/>
  <c r="R11" i="97"/>
  <c r="P11" i="97"/>
  <c r="O11" i="97"/>
  <c r="N11" i="97"/>
  <c r="G11" i="97"/>
  <c r="S10" i="97"/>
  <c r="R10" i="97"/>
  <c r="P10" i="97"/>
  <c r="O10" i="97"/>
  <c r="N10" i="97"/>
  <c r="S9" i="97"/>
  <c r="R9" i="97"/>
  <c r="P9" i="97"/>
  <c r="O9" i="97"/>
  <c r="N9" i="97"/>
  <c r="G9" i="97"/>
  <c r="S8" i="97"/>
  <c r="R8" i="97"/>
  <c r="P8" i="97"/>
  <c r="O8" i="97"/>
  <c r="N8" i="97"/>
  <c r="R7" i="97"/>
  <c r="G7" i="97"/>
  <c r="R6" i="97"/>
  <c r="S5" i="97"/>
  <c r="R5" i="97"/>
  <c r="P5" i="97"/>
  <c r="O5" i="97"/>
  <c r="N5" i="97"/>
  <c r="H5" i="97"/>
  <c r="S4" i="97"/>
  <c r="R4" i="97"/>
  <c r="P4" i="97"/>
  <c r="O4" i="97"/>
  <c r="N4" i="97"/>
  <c r="AC3" i="97"/>
  <c r="E104" i="97" s="1"/>
  <c r="Z3" i="97"/>
  <c r="B3" i="97"/>
  <c r="D10" i="83"/>
  <c r="E10" i="83"/>
  <c r="F10" i="83"/>
  <c r="G10" i="83"/>
  <c r="H10" i="83"/>
  <c r="C10" i="83"/>
  <c r="E40" i="96"/>
  <c r="E149" i="96" s="1"/>
  <c r="E39" i="96"/>
  <c r="G39" i="96" s="1"/>
  <c r="E38" i="96"/>
  <c r="E37" i="96"/>
  <c r="E146" i="96" s="1"/>
  <c r="E36" i="96"/>
  <c r="E145" i="96" s="1"/>
  <c r="E35" i="96"/>
  <c r="E33" i="96"/>
  <c r="E32" i="96"/>
  <c r="E31" i="96"/>
  <c r="E29" i="96"/>
  <c r="E138" i="96" s="1"/>
  <c r="F28" i="96"/>
  <c r="E28" i="96"/>
  <c r="G28" i="96" s="1"/>
  <c r="F26" i="96"/>
  <c r="E26" i="96"/>
  <c r="G26" i="96" s="1"/>
  <c r="F25" i="96"/>
  <c r="G25" i="96" s="1"/>
  <c r="E25" i="96"/>
  <c r="E134" i="96" s="1"/>
  <c r="S18" i="96"/>
  <c r="R18" i="96"/>
  <c r="P18" i="96"/>
  <c r="O18" i="96"/>
  <c r="N18" i="96"/>
  <c r="Q18" i="96" s="1"/>
  <c r="S17" i="96"/>
  <c r="R17" i="96"/>
  <c r="P17" i="96"/>
  <c r="O17" i="96"/>
  <c r="N17" i="96"/>
  <c r="Q17" i="96" s="1"/>
  <c r="S16" i="96"/>
  <c r="R16" i="96"/>
  <c r="P16" i="96"/>
  <c r="O16" i="96"/>
  <c r="N16" i="96"/>
  <c r="S15" i="96"/>
  <c r="R15" i="96"/>
  <c r="P15" i="96"/>
  <c r="Q15" i="96" s="1"/>
  <c r="O15" i="96"/>
  <c r="N15" i="96"/>
  <c r="S14" i="96"/>
  <c r="R14" i="96"/>
  <c r="P14" i="96"/>
  <c r="O14" i="96"/>
  <c r="N14" i="96"/>
  <c r="S13" i="96"/>
  <c r="R13" i="96"/>
  <c r="P13" i="96"/>
  <c r="O13" i="96"/>
  <c r="N13" i="96"/>
  <c r="S12" i="96"/>
  <c r="R12" i="96"/>
  <c r="P12" i="96"/>
  <c r="O12" i="96"/>
  <c r="N12" i="96"/>
  <c r="S11" i="96"/>
  <c r="R11" i="96"/>
  <c r="P11" i="96"/>
  <c r="O11" i="96"/>
  <c r="N11" i="96"/>
  <c r="G11" i="96"/>
  <c r="S10" i="96"/>
  <c r="R10" i="96"/>
  <c r="P10" i="96"/>
  <c r="O10" i="96"/>
  <c r="Q10" i="96" s="1"/>
  <c r="N10" i="96"/>
  <c r="S9" i="96"/>
  <c r="R9" i="96"/>
  <c r="P9" i="96"/>
  <c r="O9" i="96"/>
  <c r="N9" i="96"/>
  <c r="G9" i="96"/>
  <c r="R7" i="96"/>
  <c r="G7" i="96"/>
  <c r="S6" i="96"/>
  <c r="R6" i="96"/>
  <c r="Q6" i="96"/>
  <c r="P6" i="96"/>
  <c r="O6" i="96"/>
  <c r="N6" i="96"/>
  <c r="S5" i="96"/>
  <c r="R5" i="96"/>
  <c r="P5" i="96"/>
  <c r="O5" i="96"/>
  <c r="N5" i="96"/>
  <c r="H5" i="96"/>
  <c r="S4" i="96"/>
  <c r="R4" i="96"/>
  <c r="P4" i="96"/>
  <c r="O4" i="96"/>
  <c r="N4" i="96"/>
  <c r="AC3" i="96"/>
  <c r="E104" i="96" s="1"/>
  <c r="AB3" i="96"/>
  <c r="E70" i="96" s="1"/>
  <c r="Z3" i="96"/>
  <c r="R8" i="96" s="1"/>
  <c r="B3" i="96"/>
  <c r="D11" i="83"/>
  <c r="E11" i="83"/>
  <c r="F11" i="83"/>
  <c r="G11" i="83"/>
  <c r="H11" i="83"/>
  <c r="C11" i="83"/>
  <c r="E40" i="95"/>
  <c r="E149" i="95" s="1"/>
  <c r="E39" i="95"/>
  <c r="E148" i="95" s="1"/>
  <c r="E38" i="95"/>
  <c r="F37" i="95"/>
  <c r="E37" i="95"/>
  <c r="E146" i="95" s="1"/>
  <c r="E36" i="95"/>
  <c r="E145" i="95" s="1"/>
  <c r="E35" i="95"/>
  <c r="F35" i="95" s="1"/>
  <c r="E33" i="95"/>
  <c r="G32" i="95"/>
  <c r="F32" i="95"/>
  <c r="E32" i="95"/>
  <c r="E141" i="95" s="1"/>
  <c r="E31" i="95"/>
  <c r="F29" i="95"/>
  <c r="E29" i="95"/>
  <c r="E28" i="95"/>
  <c r="AC3" i="95" s="1"/>
  <c r="E26" i="95"/>
  <c r="G26" i="95" s="1"/>
  <c r="F25" i="95"/>
  <c r="G25" i="95" s="1"/>
  <c r="E25" i="95"/>
  <c r="E134" i="95" s="1"/>
  <c r="S18" i="95"/>
  <c r="R18" i="95"/>
  <c r="P18" i="95"/>
  <c r="O18" i="95"/>
  <c r="N18" i="95"/>
  <c r="Q18" i="95" s="1"/>
  <c r="S17" i="95"/>
  <c r="R17" i="95"/>
  <c r="P17" i="95"/>
  <c r="O17" i="95"/>
  <c r="N17" i="95"/>
  <c r="Q17" i="95" s="1"/>
  <c r="S16" i="95"/>
  <c r="R16" i="95"/>
  <c r="P16" i="95"/>
  <c r="O16" i="95"/>
  <c r="N16" i="95"/>
  <c r="S15" i="95"/>
  <c r="R15" i="95"/>
  <c r="P15" i="95"/>
  <c r="O15" i="95"/>
  <c r="N15" i="95"/>
  <c r="S14" i="95"/>
  <c r="R14" i="95"/>
  <c r="P14" i="95"/>
  <c r="O14" i="95"/>
  <c r="N14" i="95"/>
  <c r="S13" i="95"/>
  <c r="R13" i="95"/>
  <c r="P13" i="95"/>
  <c r="O13" i="95"/>
  <c r="N13" i="95"/>
  <c r="S12" i="95"/>
  <c r="R12" i="95"/>
  <c r="P12" i="95"/>
  <c r="O12" i="95"/>
  <c r="N12" i="95"/>
  <c r="Q12" i="95" s="1"/>
  <c r="S11" i="95"/>
  <c r="R11" i="95"/>
  <c r="P11" i="95"/>
  <c r="O11" i="95"/>
  <c r="N11" i="95"/>
  <c r="G11" i="95"/>
  <c r="S10" i="95"/>
  <c r="R10" i="95"/>
  <c r="P10" i="95"/>
  <c r="O10" i="95"/>
  <c r="Q10" i="95" s="1"/>
  <c r="N10" i="95"/>
  <c r="G9" i="95"/>
  <c r="R8" i="95"/>
  <c r="S7" i="95"/>
  <c r="R7" i="95"/>
  <c r="P7" i="95"/>
  <c r="O7" i="95"/>
  <c r="N7" i="95"/>
  <c r="G7" i="95"/>
  <c r="S6" i="95"/>
  <c r="R6" i="95"/>
  <c r="Q6" i="95"/>
  <c r="P6" i="95"/>
  <c r="O6" i="95"/>
  <c r="N6" i="95"/>
  <c r="S5" i="95"/>
  <c r="R5" i="95"/>
  <c r="P5" i="95"/>
  <c r="O5" i="95"/>
  <c r="N5" i="95"/>
  <c r="H5" i="95"/>
  <c r="S4" i="95"/>
  <c r="R4" i="95"/>
  <c r="P4" i="95"/>
  <c r="O4" i="95"/>
  <c r="N4" i="95"/>
  <c r="Q4" i="95" s="1"/>
  <c r="AB3" i="95"/>
  <c r="E70" i="95" s="1"/>
  <c r="Z3" i="95"/>
  <c r="R9" i="95" s="1"/>
  <c r="B3" i="95"/>
  <c r="D12" i="83"/>
  <c r="E12" i="83"/>
  <c r="F12" i="83"/>
  <c r="G12" i="83"/>
  <c r="H12" i="83"/>
  <c r="C12" i="83"/>
  <c r="E40" i="94"/>
  <c r="E149" i="94" s="1"/>
  <c r="E39" i="94"/>
  <c r="E148" i="94" s="1"/>
  <c r="E38" i="94"/>
  <c r="F37" i="94"/>
  <c r="E37" i="94"/>
  <c r="E146" i="94" s="1"/>
  <c r="E36" i="94"/>
  <c r="E145" i="94" s="1"/>
  <c r="E35" i="94"/>
  <c r="E33" i="94"/>
  <c r="G32" i="94"/>
  <c r="F32" i="94"/>
  <c r="E32" i="94"/>
  <c r="E141" i="94" s="1"/>
  <c r="E31" i="94"/>
  <c r="F29" i="94"/>
  <c r="E29" i="94"/>
  <c r="G29" i="94" s="1"/>
  <c r="E28" i="94"/>
  <c r="E26" i="94"/>
  <c r="F26" i="94" s="1"/>
  <c r="G25" i="94"/>
  <c r="E25" i="94"/>
  <c r="E134" i="94" s="1"/>
  <c r="S18" i="94"/>
  <c r="R18" i="94"/>
  <c r="P18" i="94"/>
  <c r="O18" i="94"/>
  <c r="N18" i="94"/>
  <c r="Q18" i="94" s="1"/>
  <c r="S17" i="94"/>
  <c r="R17" i="94"/>
  <c r="P17" i="94"/>
  <c r="O17" i="94"/>
  <c r="N17" i="94"/>
  <c r="S16" i="94"/>
  <c r="R16" i="94"/>
  <c r="P16" i="94"/>
  <c r="O16" i="94"/>
  <c r="N16" i="94"/>
  <c r="S15" i="94"/>
  <c r="R15" i="94"/>
  <c r="P15" i="94"/>
  <c r="O15" i="94"/>
  <c r="N15" i="94"/>
  <c r="S14" i="94"/>
  <c r="R14" i="94"/>
  <c r="P14" i="94"/>
  <c r="O14" i="94"/>
  <c r="N14" i="94"/>
  <c r="Q14" i="94" s="1"/>
  <c r="S13" i="94"/>
  <c r="R13" i="94"/>
  <c r="P13" i="94"/>
  <c r="O13" i="94"/>
  <c r="N13" i="94"/>
  <c r="S12" i="94"/>
  <c r="R12" i="94"/>
  <c r="P12" i="94"/>
  <c r="O12" i="94"/>
  <c r="N12" i="94"/>
  <c r="Q12" i="94" s="1"/>
  <c r="S11" i="94"/>
  <c r="R11" i="94"/>
  <c r="P11" i="94"/>
  <c r="O11" i="94"/>
  <c r="N11" i="94"/>
  <c r="G11" i="94"/>
  <c r="R9" i="94"/>
  <c r="G9" i="94"/>
  <c r="S8" i="94"/>
  <c r="R8" i="94"/>
  <c r="P8" i="94"/>
  <c r="O8" i="94"/>
  <c r="N8" i="94"/>
  <c r="Q8" i="94" s="1"/>
  <c r="S7" i="94"/>
  <c r="R7" i="94"/>
  <c r="P7" i="94"/>
  <c r="O7" i="94"/>
  <c r="N7" i="94"/>
  <c r="Q7" i="94" s="1"/>
  <c r="G7" i="94"/>
  <c r="S6" i="94"/>
  <c r="R6" i="94"/>
  <c r="Q6" i="94"/>
  <c r="P6" i="94"/>
  <c r="O6" i="94"/>
  <c r="N6" i="94"/>
  <c r="S5" i="94"/>
  <c r="R5" i="94"/>
  <c r="P5" i="94"/>
  <c r="O5" i="94"/>
  <c r="N5" i="94"/>
  <c r="H5" i="94"/>
  <c r="S4" i="94"/>
  <c r="R4" i="94"/>
  <c r="P4" i="94"/>
  <c r="O4" i="94"/>
  <c r="N4" i="94"/>
  <c r="AC3" i="94"/>
  <c r="E104" i="94" s="1"/>
  <c r="Z3" i="94"/>
  <c r="R10" i="94" s="1"/>
  <c r="B3" i="94"/>
  <c r="D13" i="83"/>
  <c r="E13" i="83"/>
  <c r="F13" i="83"/>
  <c r="G13" i="83"/>
  <c r="H13" i="83"/>
  <c r="C13" i="83"/>
  <c r="E40" i="93"/>
  <c r="E149" i="93" s="1"/>
  <c r="E39" i="93"/>
  <c r="E148" i="93" s="1"/>
  <c r="E38" i="93"/>
  <c r="F37" i="93"/>
  <c r="E37" i="93"/>
  <c r="E146" i="93" s="1"/>
  <c r="E36" i="93"/>
  <c r="E145" i="93" s="1"/>
  <c r="E35" i="93"/>
  <c r="E33" i="93"/>
  <c r="G32" i="93"/>
  <c r="F32" i="93"/>
  <c r="E32" i="93"/>
  <c r="E141" i="93" s="1"/>
  <c r="E31" i="93"/>
  <c r="F29" i="93"/>
  <c r="E29" i="93"/>
  <c r="E28" i="93"/>
  <c r="AC3" i="93" s="1"/>
  <c r="E26" i="93"/>
  <c r="G26" i="93" s="1"/>
  <c r="E25" i="93"/>
  <c r="E134" i="93" s="1"/>
  <c r="S18" i="93"/>
  <c r="R18" i="93"/>
  <c r="P18" i="93"/>
  <c r="O18" i="93"/>
  <c r="N18" i="93"/>
  <c r="Q18" i="93" s="1"/>
  <c r="S17" i="93"/>
  <c r="R17" i="93"/>
  <c r="P17" i="93"/>
  <c r="O17" i="93"/>
  <c r="N17" i="93"/>
  <c r="S16" i="93"/>
  <c r="R16" i="93"/>
  <c r="P16" i="93"/>
  <c r="O16" i="93"/>
  <c r="N16" i="93"/>
  <c r="S15" i="93"/>
  <c r="R15" i="93"/>
  <c r="P15" i="93"/>
  <c r="O15" i="93"/>
  <c r="N15" i="93"/>
  <c r="S14" i="93"/>
  <c r="R14" i="93"/>
  <c r="P14" i="93"/>
  <c r="O14" i="93"/>
  <c r="N14" i="93"/>
  <c r="Q14" i="93" s="1"/>
  <c r="S13" i="93"/>
  <c r="R13" i="93"/>
  <c r="P13" i="93"/>
  <c r="O13" i="93"/>
  <c r="N13" i="93"/>
  <c r="S12" i="93"/>
  <c r="R12" i="93"/>
  <c r="P12" i="93"/>
  <c r="O12" i="93"/>
  <c r="N12" i="93"/>
  <c r="Q12" i="93" s="1"/>
  <c r="G11" i="93"/>
  <c r="R10" i="93"/>
  <c r="S9" i="93"/>
  <c r="R9" i="93"/>
  <c r="P9" i="93"/>
  <c r="O9" i="93"/>
  <c r="Q9" i="93" s="1"/>
  <c r="N9" i="93"/>
  <c r="G9" i="93"/>
  <c r="S8" i="93"/>
  <c r="R8" i="93"/>
  <c r="P8" i="93"/>
  <c r="O8" i="93"/>
  <c r="N8" i="93"/>
  <c r="S7" i="93"/>
  <c r="R7" i="93"/>
  <c r="P7" i="93"/>
  <c r="O7" i="93"/>
  <c r="N7" i="93"/>
  <c r="Q7" i="93" s="1"/>
  <c r="G7" i="93"/>
  <c r="S6" i="93"/>
  <c r="R6" i="93"/>
  <c r="Q6" i="93"/>
  <c r="P6" i="93"/>
  <c r="O6" i="93"/>
  <c r="N6" i="93"/>
  <c r="S5" i="93"/>
  <c r="R5" i="93"/>
  <c r="P5" i="93"/>
  <c r="O5" i="93"/>
  <c r="N5" i="93"/>
  <c r="Q5" i="93" s="1"/>
  <c r="H5" i="93"/>
  <c r="S4" i="93"/>
  <c r="R4" i="93"/>
  <c r="P4" i="93"/>
  <c r="O4" i="93"/>
  <c r="N4" i="93"/>
  <c r="Q4" i="93" s="1"/>
  <c r="AB3" i="93"/>
  <c r="E70" i="93" s="1"/>
  <c r="Z3" i="93"/>
  <c r="R11" i="93" s="1"/>
  <c r="B3" i="93"/>
  <c r="D14" i="83"/>
  <c r="E14" i="83"/>
  <c r="F14" i="83"/>
  <c r="G14" i="83"/>
  <c r="H14" i="83"/>
  <c r="C14" i="83"/>
  <c r="E40" i="92"/>
  <c r="E149" i="92" s="1"/>
  <c r="E39" i="92"/>
  <c r="E148" i="92" s="1"/>
  <c r="E38" i="92"/>
  <c r="F37" i="92"/>
  <c r="E37" i="92"/>
  <c r="E146" i="92" s="1"/>
  <c r="E36" i="92"/>
  <c r="E145" i="92" s="1"/>
  <c r="E35" i="92"/>
  <c r="F35" i="92" s="1"/>
  <c r="E33" i="92"/>
  <c r="G32" i="92"/>
  <c r="F32" i="92"/>
  <c r="E32" i="92"/>
  <c r="E141" i="92" s="1"/>
  <c r="E31" i="92"/>
  <c r="F29" i="92"/>
  <c r="E29" i="92"/>
  <c r="G29" i="92" s="1"/>
  <c r="E28" i="92"/>
  <c r="E26" i="92"/>
  <c r="G26" i="92" s="1"/>
  <c r="E25" i="92"/>
  <c r="E134" i="92" s="1"/>
  <c r="S18" i="92"/>
  <c r="R18" i="92"/>
  <c r="P18" i="92"/>
  <c r="O18" i="92"/>
  <c r="N18" i="92"/>
  <c r="Q18" i="92" s="1"/>
  <c r="S17" i="92"/>
  <c r="R17" i="92"/>
  <c r="P17" i="92"/>
  <c r="O17" i="92"/>
  <c r="N17" i="92"/>
  <c r="S16" i="92"/>
  <c r="R16" i="92"/>
  <c r="P16" i="92"/>
  <c r="O16" i="92"/>
  <c r="N16" i="92"/>
  <c r="S15" i="92"/>
  <c r="R15" i="92"/>
  <c r="P15" i="92"/>
  <c r="O15" i="92"/>
  <c r="N15" i="92"/>
  <c r="S14" i="92"/>
  <c r="R14" i="92"/>
  <c r="P14" i="92"/>
  <c r="O14" i="92"/>
  <c r="N14" i="92"/>
  <c r="Q14" i="92" s="1"/>
  <c r="S13" i="92"/>
  <c r="R13" i="92"/>
  <c r="P13" i="92"/>
  <c r="O13" i="92"/>
  <c r="N13" i="92"/>
  <c r="R12" i="92"/>
  <c r="R11" i="92"/>
  <c r="G11" i="92"/>
  <c r="S10" i="92"/>
  <c r="R10" i="92"/>
  <c r="P10" i="92"/>
  <c r="O10" i="92"/>
  <c r="Q10" i="92" s="1"/>
  <c r="N10" i="92"/>
  <c r="S9" i="92"/>
  <c r="R9" i="92"/>
  <c r="P9" i="92"/>
  <c r="O9" i="92"/>
  <c r="N9" i="92"/>
  <c r="G9" i="92"/>
  <c r="S8" i="92"/>
  <c r="R8" i="92"/>
  <c r="P8" i="92"/>
  <c r="O8" i="92"/>
  <c r="N8" i="92"/>
  <c r="Q8" i="92" s="1"/>
  <c r="S7" i="92"/>
  <c r="R7" i="92"/>
  <c r="P7" i="92"/>
  <c r="O7" i="92"/>
  <c r="N7" i="92"/>
  <c r="G7" i="92"/>
  <c r="S6" i="92"/>
  <c r="R6" i="92"/>
  <c r="P6" i="92"/>
  <c r="O6" i="92"/>
  <c r="N6" i="92"/>
  <c r="Q6" i="92" s="1"/>
  <c r="S5" i="92"/>
  <c r="R5" i="92"/>
  <c r="P5" i="92"/>
  <c r="O5" i="92"/>
  <c r="Q5" i="92" s="1"/>
  <c r="N5" i="92"/>
  <c r="H5" i="92"/>
  <c r="S4" i="92"/>
  <c r="R4" i="92"/>
  <c r="P4" i="92"/>
  <c r="O4" i="92"/>
  <c r="N4" i="92"/>
  <c r="AC3" i="92"/>
  <c r="E104" i="92" s="1"/>
  <c r="Z3" i="92"/>
  <c r="B3" i="92"/>
  <c r="D15" i="83"/>
  <c r="E15" i="83"/>
  <c r="F15" i="83"/>
  <c r="G15" i="83"/>
  <c r="H15" i="83"/>
  <c r="C15" i="83"/>
  <c r="E40" i="91"/>
  <c r="E149" i="91" s="1"/>
  <c r="E39" i="91"/>
  <c r="G39" i="91" s="1"/>
  <c r="E38" i="91"/>
  <c r="F37" i="91"/>
  <c r="E37" i="91"/>
  <c r="E146" i="91" s="1"/>
  <c r="E36" i="91"/>
  <c r="E145" i="91" s="1"/>
  <c r="E35" i="91"/>
  <c r="E33" i="91"/>
  <c r="E142" i="91" s="1"/>
  <c r="E32" i="91"/>
  <c r="E141" i="91" s="1"/>
  <c r="E31" i="91"/>
  <c r="E29" i="91"/>
  <c r="E28" i="91"/>
  <c r="G28" i="91" s="1"/>
  <c r="E26" i="91"/>
  <c r="G26" i="91" s="1"/>
  <c r="F25" i="91"/>
  <c r="E25" i="91"/>
  <c r="E134" i="91" s="1"/>
  <c r="S18" i="91"/>
  <c r="R18" i="91"/>
  <c r="P18" i="91"/>
  <c r="O18" i="91"/>
  <c r="N18" i="91"/>
  <c r="S17" i="91"/>
  <c r="R17" i="91"/>
  <c r="P17" i="91"/>
  <c r="O17" i="91"/>
  <c r="N17" i="91"/>
  <c r="S16" i="91"/>
  <c r="R16" i="91"/>
  <c r="P16" i="91"/>
  <c r="O16" i="91"/>
  <c r="N16" i="91"/>
  <c r="S15" i="91"/>
  <c r="R15" i="91"/>
  <c r="P15" i="91"/>
  <c r="O15" i="91"/>
  <c r="N15" i="91"/>
  <c r="S14" i="91"/>
  <c r="R14" i="91"/>
  <c r="P14" i="91"/>
  <c r="O14" i="91"/>
  <c r="N14" i="91"/>
  <c r="Q14" i="91" s="1"/>
  <c r="R12" i="91"/>
  <c r="S11" i="91"/>
  <c r="R11" i="91"/>
  <c r="P11" i="91"/>
  <c r="O11" i="91"/>
  <c r="N11" i="91"/>
  <c r="Q11" i="91" s="1"/>
  <c r="G11" i="91"/>
  <c r="S10" i="91"/>
  <c r="R10" i="91"/>
  <c r="P10" i="91"/>
  <c r="O10" i="91"/>
  <c r="N10" i="91"/>
  <c r="Q10" i="91" s="1"/>
  <c r="S9" i="91"/>
  <c r="R9" i="91"/>
  <c r="P9" i="91"/>
  <c r="O9" i="91"/>
  <c r="Q9" i="91" s="1"/>
  <c r="N9" i="91"/>
  <c r="G9" i="91"/>
  <c r="S8" i="91"/>
  <c r="R8" i="91"/>
  <c r="P8" i="91"/>
  <c r="O8" i="91"/>
  <c r="N8" i="91"/>
  <c r="S7" i="91"/>
  <c r="R7" i="91"/>
  <c r="P7" i="91"/>
  <c r="O7" i="91"/>
  <c r="N7" i="91"/>
  <c r="Q7" i="91" s="1"/>
  <c r="G7" i="91"/>
  <c r="S6" i="91"/>
  <c r="R6" i="91"/>
  <c r="P6" i="91"/>
  <c r="O6" i="91"/>
  <c r="N6" i="91"/>
  <c r="S5" i="91"/>
  <c r="R5" i="91"/>
  <c r="P5" i="91"/>
  <c r="O5" i="91"/>
  <c r="N5" i="91"/>
  <c r="Q5" i="91" s="1"/>
  <c r="H5" i="91"/>
  <c r="S4" i="91"/>
  <c r="R4" i="91"/>
  <c r="P4" i="91"/>
  <c r="O4" i="91"/>
  <c r="Q4" i="91" s="1"/>
  <c r="N4" i="91"/>
  <c r="AC3" i="91"/>
  <c r="E104" i="91" s="1"/>
  <c r="Z3" i="91"/>
  <c r="R13" i="91" s="1"/>
  <c r="B3" i="91"/>
  <c r="D16" i="83"/>
  <c r="E16" i="83"/>
  <c r="F16" i="83"/>
  <c r="G16" i="83"/>
  <c r="H16" i="83"/>
  <c r="C16" i="83"/>
  <c r="E40" i="90"/>
  <c r="E149" i="90" s="1"/>
  <c r="E39" i="90"/>
  <c r="E148" i="90" s="1"/>
  <c r="E38" i="90"/>
  <c r="F38" i="90" s="1"/>
  <c r="G38" i="90" s="1"/>
  <c r="E37" i="90"/>
  <c r="E146" i="90" s="1"/>
  <c r="E36" i="90"/>
  <c r="F36" i="90" s="1"/>
  <c r="G36" i="90" s="1"/>
  <c r="E35" i="90"/>
  <c r="E33" i="90"/>
  <c r="F32" i="90"/>
  <c r="E32" i="90"/>
  <c r="E141" i="90" s="1"/>
  <c r="F141" i="90" s="1"/>
  <c r="G141" i="90" s="1"/>
  <c r="E31" i="90"/>
  <c r="E140" i="90" s="1"/>
  <c r="E29" i="90"/>
  <c r="E28" i="90"/>
  <c r="E137" i="90" s="1"/>
  <c r="E26" i="90"/>
  <c r="E25" i="90"/>
  <c r="E134" i="90" s="1"/>
  <c r="S18" i="90"/>
  <c r="R18" i="90"/>
  <c r="P18" i="90"/>
  <c r="O18" i="90"/>
  <c r="N18" i="90"/>
  <c r="Q18" i="90" s="1"/>
  <c r="S17" i="90"/>
  <c r="R17" i="90"/>
  <c r="P17" i="90"/>
  <c r="O17" i="90"/>
  <c r="N17" i="90"/>
  <c r="S16" i="90"/>
  <c r="R16" i="90"/>
  <c r="P16" i="90"/>
  <c r="O16" i="90"/>
  <c r="N16" i="90"/>
  <c r="Q16" i="90" s="1"/>
  <c r="S15" i="90"/>
  <c r="R15" i="90"/>
  <c r="P15" i="90"/>
  <c r="O15" i="90"/>
  <c r="N15" i="90"/>
  <c r="Q15" i="90" s="1"/>
  <c r="R13" i="90"/>
  <c r="S12" i="90"/>
  <c r="R12" i="90"/>
  <c r="P12" i="90"/>
  <c r="O12" i="90"/>
  <c r="N12" i="90"/>
  <c r="Q12" i="90" s="1"/>
  <c r="S11" i="90"/>
  <c r="R11" i="90"/>
  <c r="P11" i="90"/>
  <c r="O11" i="90"/>
  <c r="N11" i="90"/>
  <c r="Q11" i="90" s="1"/>
  <c r="G11" i="90"/>
  <c r="S10" i="90"/>
  <c r="R10" i="90"/>
  <c r="P10" i="90"/>
  <c r="O10" i="90"/>
  <c r="N10" i="90"/>
  <c r="S9" i="90"/>
  <c r="R9" i="90"/>
  <c r="P9" i="90"/>
  <c r="O9" i="90"/>
  <c r="N9" i="90"/>
  <c r="Q9" i="90" s="1"/>
  <c r="G9" i="90"/>
  <c r="S8" i="90"/>
  <c r="R8" i="90"/>
  <c r="P8" i="90"/>
  <c r="O8" i="90"/>
  <c r="N8" i="90"/>
  <c r="S7" i="90"/>
  <c r="R7" i="90"/>
  <c r="P7" i="90"/>
  <c r="O7" i="90"/>
  <c r="N7" i="90"/>
  <c r="G7" i="90"/>
  <c r="S6" i="90"/>
  <c r="R6" i="90"/>
  <c r="P6" i="90"/>
  <c r="Q6" i="90" s="1"/>
  <c r="O6" i="90"/>
  <c r="N6" i="90"/>
  <c r="S5" i="90"/>
  <c r="R5" i="90"/>
  <c r="P5" i="90"/>
  <c r="O5" i="90"/>
  <c r="N5" i="90"/>
  <c r="H5" i="90"/>
  <c r="S4" i="90"/>
  <c r="R4" i="90"/>
  <c r="P4" i="90"/>
  <c r="O4" i="90"/>
  <c r="N4" i="90"/>
  <c r="Q4" i="90" s="1"/>
  <c r="AC3" i="90"/>
  <c r="E104" i="90" s="1"/>
  <c r="Z3" i="90"/>
  <c r="R14" i="90" s="1"/>
  <c r="B3" i="90"/>
  <c r="D17" i="83"/>
  <c r="E17" i="83"/>
  <c r="F17" i="83"/>
  <c r="G17" i="83"/>
  <c r="H17" i="83"/>
  <c r="C17" i="83"/>
  <c r="E40" i="89"/>
  <c r="E149" i="89" s="1"/>
  <c r="E39" i="89"/>
  <c r="E148" i="89" s="1"/>
  <c r="E38" i="89"/>
  <c r="F37" i="89"/>
  <c r="E37" i="89"/>
  <c r="E146" i="89" s="1"/>
  <c r="E36" i="89"/>
  <c r="E145" i="89" s="1"/>
  <c r="E35" i="89"/>
  <c r="E33" i="89"/>
  <c r="E142" i="89" s="1"/>
  <c r="E32" i="89"/>
  <c r="E141" i="89" s="1"/>
  <c r="E31" i="89"/>
  <c r="E29" i="89"/>
  <c r="G29" i="89" s="1"/>
  <c r="E28" i="89"/>
  <c r="E26" i="89"/>
  <c r="G26" i="89" s="1"/>
  <c r="F25" i="89"/>
  <c r="E25" i="89"/>
  <c r="E134" i="89" s="1"/>
  <c r="S18" i="89"/>
  <c r="R18" i="89"/>
  <c r="P18" i="89"/>
  <c r="O18" i="89"/>
  <c r="N18" i="89"/>
  <c r="Q18" i="89" s="1"/>
  <c r="S17" i="89"/>
  <c r="R17" i="89"/>
  <c r="P17" i="89"/>
  <c r="O17" i="89"/>
  <c r="N17" i="89"/>
  <c r="S16" i="89"/>
  <c r="R16" i="89"/>
  <c r="P16" i="89"/>
  <c r="O16" i="89"/>
  <c r="N16" i="89"/>
  <c r="R15" i="89"/>
  <c r="R14" i="89"/>
  <c r="S13" i="89"/>
  <c r="R13" i="89"/>
  <c r="P13" i="89"/>
  <c r="O13" i="89"/>
  <c r="N13" i="89"/>
  <c r="S12" i="89"/>
  <c r="R12" i="89"/>
  <c r="P12" i="89"/>
  <c r="O12" i="89"/>
  <c r="N12" i="89"/>
  <c r="S11" i="89"/>
  <c r="R11" i="89"/>
  <c r="P11" i="89"/>
  <c r="O11" i="89"/>
  <c r="N11" i="89"/>
  <c r="Q11" i="89" s="1"/>
  <c r="G11" i="89"/>
  <c r="S10" i="89"/>
  <c r="R10" i="89"/>
  <c r="P10" i="89"/>
  <c r="O10" i="89"/>
  <c r="N10" i="89"/>
  <c r="Q10" i="89" s="1"/>
  <c r="S9" i="89"/>
  <c r="R9" i="89"/>
  <c r="P9" i="89"/>
  <c r="O9" i="89"/>
  <c r="N9" i="89"/>
  <c r="G9" i="89"/>
  <c r="S8" i="89"/>
  <c r="R8" i="89"/>
  <c r="P8" i="89"/>
  <c r="O8" i="89"/>
  <c r="N8" i="89"/>
  <c r="Q8" i="89" s="1"/>
  <c r="S7" i="89"/>
  <c r="R7" i="89"/>
  <c r="P7" i="89"/>
  <c r="O7" i="89"/>
  <c r="N7" i="89"/>
  <c r="G7" i="89"/>
  <c r="S6" i="89"/>
  <c r="R6" i="89"/>
  <c r="P6" i="89"/>
  <c r="O6" i="89"/>
  <c r="N6" i="89"/>
  <c r="Q6" i="89" s="1"/>
  <c r="S5" i="89"/>
  <c r="R5" i="89"/>
  <c r="P5" i="89"/>
  <c r="O5" i="89"/>
  <c r="Q5" i="89" s="1"/>
  <c r="N5" i="89"/>
  <c r="H5" i="89"/>
  <c r="S4" i="89"/>
  <c r="R4" i="89"/>
  <c r="P4" i="89"/>
  <c r="O4" i="89"/>
  <c r="N4" i="89"/>
  <c r="AC3" i="89"/>
  <c r="E104" i="89" s="1"/>
  <c r="Z3" i="89"/>
  <c r="B3" i="89"/>
  <c r="H18" i="83"/>
  <c r="D18" i="83"/>
  <c r="E18" i="83"/>
  <c r="F18" i="83"/>
  <c r="G18" i="83"/>
  <c r="C18" i="83"/>
  <c r="E96" i="88"/>
  <c r="F96" i="88" s="1"/>
  <c r="G96" i="88" s="1"/>
  <c r="E40" i="88"/>
  <c r="F40" i="88" s="1"/>
  <c r="E39" i="88"/>
  <c r="E38" i="88"/>
  <c r="E37" i="88"/>
  <c r="E146" i="88" s="1"/>
  <c r="E36" i="88"/>
  <c r="E145" i="88" s="1"/>
  <c r="E35" i="88"/>
  <c r="E33" i="88"/>
  <c r="E142" i="88" s="1"/>
  <c r="F32" i="88"/>
  <c r="G32" i="88" s="1"/>
  <c r="E32" i="88"/>
  <c r="E141" i="88" s="1"/>
  <c r="E31" i="88"/>
  <c r="E140" i="88" s="1"/>
  <c r="F29" i="88"/>
  <c r="E29" i="88"/>
  <c r="G29" i="88" s="1"/>
  <c r="E28" i="88"/>
  <c r="E137" i="88" s="1"/>
  <c r="E26" i="88"/>
  <c r="G26" i="88" s="1"/>
  <c r="E25" i="88"/>
  <c r="E134" i="88" s="1"/>
  <c r="S18" i="88"/>
  <c r="R18" i="88"/>
  <c r="P18" i="88"/>
  <c r="O18" i="88"/>
  <c r="N18" i="88"/>
  <c r="S17" i="88"/>
  <c r="R17" i="88"/>
  <c r="P17" i="88"/>
  <c r="O17" i="88"/>
  <c r="N17" i="88"/>
  <c r="Q17" i="88" s="1"/>
  <c r="R16" i="88"/>
  <c r="R15" i="88"/>
  <c r="S14" i="88"/>
  <c r="R14" i="88"/>
  <c r="P14" i="88"/>
  <c r="O14" i="88"/>
  <c r="N14" i="88"/>
  <c r="S13" i="88"/>
  <c r="R13" i="88"/>
  <c r="P13" i="88"/>
  <c r="O13" i="88"/>
  <c r="N13" i="88"/>
  <c r="Q13" i="88" s="1"/>
  <c r="S12" i="88"/>
  <c r="R12" i="88"/>
  <c r="P12" i="88"/>
  <c r="O12" i="88"/>
  <c r="N12" i="88"/>
  <c r="S11" i="88"/>
  <c r="R11" i="88"/>
  <c r="P11" i="88"/>
  <c r="O11" i="88"/>
  <c r="N11" i="88"/>
  <c r="G11" i="88"/>
  <c r="S10" i="88"/>
  <c r="R10" i="88"/>
  <c r="P10" i="88"/>
  <c r="O10" i="88"/>
  <c r="Q10" i="88" s="1"/>
  <c r="N10" i="88"/>
  <c r="S9" i="88"/>
  <c r="R9" i="88"/>
  <c r="P9" i="88"/>
  <c r="O9" i="88"/>
  <c r="N9" i="88"/>
  <c r="G9" i="88"/>
  <c r="S8" i="88"/>
  <c r="R8" i="88"/>
  <c r="P8" i="88"/>
  <c r="O8" i="88"/>
  <c r="N8" i="88"/>
  <c r="S7" i="88"/>
  <c r="R7" i="88"/>
  <c r="P7" i="88"/>
  <c r="O7" i="88"/>
  <c r="N7" i="88"/>
  <c r="G7" i="88"/>
  <c r="S6" i="88"/>
  <c r="R6" i="88"/>
  <c r="P6" i="88"/>
  <c r="O6" i="88"/>
  <c r="N6" i="88"/>
  <c r="Q6" i="88" s="1"/>
  <c r="S5" i="88"/>
  <c r="R5" i="88"/>
  <c r="P5" i="88"/>
  <c r="O5" i="88"/>
  <c r="N5" i="88"/>
  <c r="Q5" i="88" s="1"/>
  <c r="H5" i="88"/>
  <c r="S4" i="88"/>
  <c r="R4" i="88"/>
  <c r="P4" i="88"/>
  <c r="O4" i="88"/>
  <c r="N4" i="88"/>
  <c r="AC3" i="88"/>
  <c r="E104" i="88" s="1"/>
  <c r="AB3" i="88"/>
  <c r="E70" i="88" s="1"/>
  <c r="Z3" i="88"/>
  <c r="B3" i="88"/>
  <c r="D19" i="83"/>
  <c r="E19" i="83"/>
  <c r="F19" i="83"/>
  <c r="G19" i="83"/>
  <c r="H19" i="83"/>
  <c r="C19" i="83"/>
  <c r="E40" i="87"/>
  <c r="E149" i="87" s="1"/>
  <c r="E39" i="87"/>
  <c r="E148" i="87" s="1"/>
  <c r="E38" i="87"/>
  <c r="E37" i="87"/>
  <c r="E146" i="87" s="1"/>
  <c r="E36" i="87"/>
  <c r="E145" i="87" s="1"/>
  <c r="E35" i="87"/>
  <c r="F35" i="87" s="1"/>
  <c r="E33" i="87"/>
  <c r="F32" i="87"/>
  <c r="E32" i="87"/>
  <c r="E141" i="87" s="1"/>
  <c r="E31" i="87"/>
  <c r="F29" i="87"/>
  <c r="E29" i="87"/>
  <c r="G29" i="87" s="1"/>
  <c r="E28" i="87"/>
  <c r="AC3" i="87" s="1"/>
  <c r="F26" i="87"/>
  <c r="E26" i="87"/>
  <c r="G26" i="87" s="1"/>
  <c r="E25" i="87"/>
  <c r="E134" i="87" s="1"/>
  <c r="S18" i="87"/>
  <c r="R18" i="87"/>
  <c r="P18" i="87"/>
  <c r="O18" i="87"/>
  <c r="N18" i="87"/>
  <c r="R16" i="87"/>
  <c r="S15" i="87"/>
  <c r="R15" i="87"/>
  <c r="P15" i="87"/>
  <c r="O15" i="87"/>
  <c r="N15" i="87"/>
  <c r="Q15" i="87" s="1"/>
  <c r="S14" i="87"/>
  <c r="R14" i="87"/>
  <c r="P14" i="87"/>
  <c r="O14" i="87"/>
  <c r="N14" i="87"/>
  <c r="S13" i="87"/>
  <c r="R13" i="87"/>
  <c r="P13" i="87"/>
  <c r="O13" i="87"/>
  <c r="N13" i="87"/>
  <c r="Q13" i="87" s="1"/>
  <c r="S12" i="87"/>
  <c r="R12" i="87"/>
  <c r="P12" i="87"/>
  <c r="O12" i="87"/>
  <c r="N12" i="87"/>
  <c r="S11" i="87"/>
  <c r="R11" i="87"/>
  <c r="P11" i="87"/>
  <c r="O11" i="87"/>
  <c r="N11" i="87"/>
  <c r="Q11" i="87" s="1"/>
  <c r="G11" i="87"/>
  <c r="S10" i="87"/>
  <c r="R10" i="87"/>
  <c r="P10" i="87"/>
  <c r="O10" i="87"/>
  <c r="N10" i="87"/>
  <c r="Q10" i="87" s="1"/>
  <c r="S9" i="87"/>
  <c r="R9" i="87"/>
  <c r="P9" i="87"/>
  <c r="O9" i="87"/>
  <c r="N9" i="87"/>
  <c r="G9" i="87"/>
  <c r="S8" i="87"/>
  <c r="R8" i="87"/>
  <c r="P8" i="87"/>
  <c r="O8" i="87"/>
  <c r="N8" i="87"/>
  <c r="S7" i="87"/>
  <c r="R7" i="87"/>
  <c r="P7" i="87"/>
  <c r="O7" i="87"/>
  <c r="N7" i="87"/>
  <c r="Q7" i="87" s="1"/>
  <c r="G7" i="87"/>
  <c r="S6" i="87"/>
  <c r="R6" i="87"/>
  <c r="P6" i="87"/>
  <c r="O6" i="87"/>
  <c r="N6" i="87"/>
  <c r="Q6" i="87" s="1"/>
  <c r="S5" i="87"/>
  <c r="R5" i="87"/>
  <c r="P5" i="87"/>
  <c r="O5" i="87"/>
  <c r="N5" i="87"/>
  <c r="H5" i="87"/>
  <c r="S4" i="87"/>
  <c r="R4" i="87"/>
  <c r="P4" i="87"/>
  <c r="O4" i="87"/>
  <c r="N4" i="87"/>
  <c r="Q4" i="87" s="1"/>
  <c r="AB3" i="87"/>
  <c r="E70" i="87" s="1"/>
  <c r="Z3" i="87"/>
  <c r="R17" i="87" s="1"/>
  <c r="B3" i="87"/>
  <c r="D20" i="83"/>
  <c r="E20" i="83"/>
  <c r="F20" i="83"/>
  <c r="G20" i="83"/>
  <c r="H20" i="83"/>
  <c r="C20" i="83"/>
  <c r="E40" i="86"/>
  <c r="E149" i="86" s="1"/>
  <c r="E39" i="86"/>
  <c r="G39" i="86" s="1"/>
  <c r="E38" i="86"/>
  <c r="E37" i="86"/>
  <c r="E146" i="86" s="1"/>
  <c r="F36" i="86"/>
  <c r="G36" i="86" s="1"/>
  <c r="E36" i="86"/>
  <c r="E145" i="86" s="1"/>
  <c r="E35" i="86"/>
  <c r="E33" i="86"/>
  <c r="E32" i="86"/>
  <c r="E141" i="86" s="1"/>
  <c r="E31" i="86"/>
  <c r="F29" i="86"/>
  <c r="E29" i="86"/>
  <c r="E138" i="86" s="1"/>
  <c r="E28" i="86"/>
  <c r="G26" i="86"/>
  <c r="F26" i="86"/>
  <c r="E26" i="86"/>
  <c r="E135" i="86" s="1"/>
  <c r="G135" i="86" s="1"/>
  <c r="E25" i="86"/>
  <c r="E134" i="86" s="1"/>
  <c r="R17" i="86"/>
  <c r="S16" i="86"/>
  <c r="R16" i="86"/>
  <c r="Q16" i="86"/>
  <c r="P16" i="86"/>
  <c r="O16" i="86"/>
  <c r="N16" i="86"/>
  <c r="S15" i="86"/>
  <c r="R15" i="86"/>
  <c r="P15" i="86"/>
  <c r="O15" i="86"/>
  <c r="N15" i="86"/>
  <c r="Q15" i="86" s="1"/>
  <c r="S14" i="86"/>
  <c r="R14" i="86"/>
  <c r="P14" i="86"/>
  <c r="O14" i="86"/>
  <c r="N14" i="86"/>
  <c r="S13" i="86"/>
  <c r="R13" i="86"/>
  <c r="P13" i="86"/>
  <c r="O13" i="86"/>
  <c r="N13" i="86"/>
  <c r="S12" i="86"/>
  <c r="R12" i="86"/>
  <c r="P12" i="86"/>
  <c r="O12" i="86"/>
  <c r="N12" i="86"/>
  <c r="Q12" i="86" s="1"/>
  <c r="S11" i="86"/>
  <c r="R11" i="86"/>
  <c r="P11" i="86"/>
  <c r="O11" i="86"/>
  <c r="N11" i="86"/>
  <c r="G11" i="86"/>
  <c r="S10" i="86"/>
  <c r="R10" i="86"/>
  <c r="P10" i="86"/>
  <c r="O10" i="86"/>
  <c r="N10" i="86"/>
  <c r="S9" i="86"/>
  <c r="R9" i="86"/>
  <c r="P9" i="86"/>
  <c r="O9" i="86"/>
  <c r="N9" i="86"/>
  <c r="Q9" i="86" s="1"/>
  <c r="G9" i="86"/>
  <c r="S8" i="86"/>
  <c r="R8" i="86"/>
  <c r="P8" i="86"/>
  <c r="O8" i="86"/>
  <c r="N8" i="86"/>
  <c r="Q8" i="86" s="1"/>
  <c r="S7" i="86"/>
  <c r="R7" i="86"/>
  <c r="Q7" i="86"/>
  <c r="P7" i="86"/>
  <c r="O7" i="86"/>
  <c r="N7" i="86"/>
  <c r="G7" i="86"/>
  <c r="S6" i="86"/>
  <c r="R6" i="86"/>
  <c r="Q6" i="86"/>
  <c r="P6" i="86"/>
  <c r="O6" i="86"/>
  <c r="N6" i="86"/>
  <c r="S5" i="86"/>
  <c r="R5" i="86"/>
  <c r="P5" i="86"/>
  <c r="O5" i="86"/>
  <c r="N5" i="86"/>
  <c r="H5" i="86"/>
  <c r="S4" i="86"/>
  <c r="R4" i="86"/>
  <c r="P4" i="86"/>
  <c r="O4" i="86"/>
  <c r="N4" i="86"/>
  <c r="Q4" i="86" s="1"/>
  <c r="AC3" i="86"/>
  <c r="E104" i="86" s="1"/>
  <c r="Z3" i="86"/>
  <c r="R18" i="86" s="1"/>
  <c r="B3" i="86"/>
  <c r="E40" i="85"/>
  <c r="E149" i="85" s="1"/>
  <c r="E39" i="85"/>
  <c r="E38" i="85"/>
  <c r="E37" i="85"/>
  <c r="E146" i="85" s="1"/>
  <c r="E36" i="85"/>
  <c r="E145" i="85" s="1"/>
  <c r="E35" i="85"/>
  <c r="E33" i="85"/>
  <c r="F32" i="85"/>
  <c r="E32" i="85"/>
  <c r="E141" i="85" s="1"/>
  <c r="E31" i="85"/>
  <c r="E29" i="85"/>
  <c r="G29" i="85" s="1"/>
  <c r="E28" i="85"/>
  <c r="E26" i="85"/>
  <c r="G26" i="85" s="1"/>
  <c r="E25" i="85"/>
  <c r="E134" i="85" s="1"/>
  <c r="R18" i="85"/>
  <c r="G21" i="83" s="1"/>
  <c r="S17" i="85"/>
  <c r="R17" i="85"/>
  <c r="P17" i="85"/>
  <c r="O17" i="85"/>
  <c r="N17" i="85"/>
  <c r="S16" i="85"/>
  <c r="R16" i="85"/>
  <c r="P16" i="85"/>
  <c r="O16" i="85"/>
  <c r="N16" i="85"/>
  <c r="S15" i="85"/>
  <c r="R15" i="85"/>
  <c r="P15" i="85"/>
  <c r="O15" i="85"/>
  <c r="N15" i="85"/>
  <c r="S14" i="85"/>
  <c r="R14" i="85"/>
  <c r="P14" i="85"/>
  <c r="O14" i="85"/>
  <c r="N14" i="85"/>
  <c r="S13" i="85"/>
  <c r="R13" i="85"/>
  <c r="P13" i="85"/>
  <c r="O13" i="85"/>
  <c r="N13" i="85"/>
  <c r="S12" i="85"/>
  <c r="R12" i="85"/>
  <c r="P12" i="85"/>
  <c r="O12" i="85"/>
  <c r="N12" i="85"/>
  <c r="S11" i="85"/>
  <c r="R11" i="85"/>
  <c r="P11" i="85"/>
  <c r="O11" i="85"/>
  <c r="N11" i="85"/>
  <c r="G11" i="85"/>
  <c r="S10" i="85"/>
  <c r="R10" i="85"/>
  <c r="P10" i="85"/>
  <c r="O10" i="85"/>
  <c r="N10" i="85"/>
  <c r="S9" i="85"/>
  <c r="R9" i="85"/>
  <c r="P9" i="85"/>
  <c r="O9" i="85"/>
  <c r="N9" i="85"/>
  <c r="G9" i="85"/>
  <c r="S8" i="85"/>
  <c r="R8" i="85"/>
  <c r="P8" i="85"/>
  <c r="O8" i="85"/>
  <c r="N8" i="85"/>
  <c r="S7" i="85"/>
  <c r="R7" i="85"/>
  <c r="P7" i="85"/>
  <c r="O7" i="85"/>
  <c r="N7" i="85"/>
  <c r="G7" i="85"/>
  <c r="S6" i="85"/>
  <c r="R6" i="85"/>
  <c r="P6" i="85"/>
  <c r="O6" i="85"/>
  <c r="N6" i="85"/>
  <c r="R5" i="85"/>
  <c r="H5" i="85"/>
  <c r="AC3" i="85"/>
  <c r="E104" i="85" s="1"/>
  <c r="AB3" i="85"/>
  <c r="E70" i="85" s="1"/>
  <c r="Z3" i="85"/>
  <c r="R4" i="85" s="1"/>
  <c r="B3" i="85"/>
  <c r="R5" i="80"/>
  <c r="R6" i="80"/>
  <c r="R7" i="80"/>
  <c r="R8" i="80"/>
  <c r="R9" i="80"/>
  <c r="R10" i="80"/>
  <c r="R11" i="80"/>
  <c r="R12" i="80"/>
  <c r="R13" i="80"/>
  <c r="R14" i="80"/>
  <c r="R15" i="80"/>
  <c r="R16" i="80"/>
  <c r="R17" i="80"/>
  <c r="R18" i="80"/>
  <c r="R4" i="80"/>
  <c r="G7" i="83" s="1"/>
  <c r="Z3" i="80"/>
  <c r="Z3" i="82"/>
  <c r="G11" i="80"/>
  <c r="G9" i="80"/>
  <c r="G7" i="80"/>
  <c r="H5" i="80"/>
  <c r="E40" i="82"/>
  <c r="E149" i="82" s="1"/>
  <c r="G149" i="82" s="1"/>
  <c r="E39" i="82"/>
  <c r="E148" i="82" s="1"/>
  <c r="G148" i="82" s="1"/>
  <c r="E38" i="82"/>
  <c r="G38" i="82" s="1"/>
  <c r="E37" i="82"/>
  <c r="E146" i="82" s="1"/>
  <c r="E36" i="82"/>
  <c r="G36" i="82" s="1"/>
  <c r="E35" i="82"/>
  <c r="G35" i="82" s="1"/>
  <c r="E33" i="82"/>
  <c r="G33" i="82" s="1"/>
  <c r="E32" i="82"/>
  <c r="E141" i="82" s="1"/>
  <c r="G141" i="82" s="1"/>
  <c r="E31" i="82"/>
  <c r="G31" i="82" s="1"/>
  <c r="E29" i="82"/>
  <c r="G29" i="82" s="1"/>
  <c r="E28" i="82"/>
  <c r="G28" i="82" s="1"/>
  <c r="E26" i="82"/>
  <c r="E135" i="82" s="1"/>
  <c r="G135" i="82" s="1"/>
  <c r="E25" i="82"/>
  <c r="G25" i="82" s="1"/>
  <c r="P18" i="82"/>
  <c r="O18" i="82"/>
  <c r="N18" i="82"/>
  <c r="P17" i="82"/>
  <c r="O17" i="82"/>
  <c r="N17" i="82"/>
  <c r="P16" i="82"/>
  <c r="O16" i="82"/>
  <c r="N16" i="82"/>
  <c r="P15" i="82"/>
  <c r="O15" i="82"/>
  <c r="N15" i="82"/>
  <c r="P14" i="82"/>
  <c r="O14" i="82"/>
  <c r="N14" i="82"/>
  <c r="P13" i="82"/>
  <c r="O13" i="82"/>
  <c r="N13" i="82"/>
  <c r="P12" i="82"/>
  <c r="O12" i="82"/>
  <c r="N12" i="82"/>
  <c r="P11" i="82"/>
  <c r="O11" i="82"/>
  <c r="N11" i="82"/>
  <c r="P10" i="82"/>
  <c r="O10" i="82"/>
  <c r="N10" i="82"/>
  <c r="P9" i="82"/>
  <c r="O9" i="82"/>
  <c r="N9" i="82"/>
  <c r="P8" i="82"/>
  <c r="O8" i="82"/>
  <c r="N8" i="82"/>
  <c r="P7" i="82"/>
  <c r="O7" i="82"/>
  <c r="N7" i="82"/>
  <c r="P6" i="82"/>
  <c r="O6" i="82"/>
  <c r="N6" i="82"/>
  <c r="B3" i="82"/>
  <c r="E40" i="80"/>
  <c r="E39" i="80"/>
  <c r="F39" i="80" s="1"/>
  <c r="E38" i="80"/>
  <c r="F38" i="80" s="1"/>
  <c r="E37" i="80"/>
  <c r="E146" i="80" s="1"/>
  <c r="E36" i="80"/>
  <c r="E145" i="80" s="1"/>
  <c r="E35" i="80"/>
  <c r="E26" i="80"/>
  <c r="F26" i="80" s="1"/>
  <c r="E25" i="80"/>
  <c r="E134" i="80" s="1"/>
  <c r="E33" i="80"/>
  <c r="E32" i="80"/>
  <c r="E141" i="80" s="1"/>
  <c r="E31" i="80"/>
  <c r="E29" i="80"/>
  <c r="F29" i="80" s="1"/>
  <c r="E28" i="80"/>
  <c r="F28" i="80" s="1"/>
  <c r="B3" i="80"/>
  <c r="G25" i="78"/>
  <c r="G121" i="78"/>
  <c r="G112" i="78"/>
  <c r="G103" i="78"/>
  <c r="G149" i="78"/>
  <c r="G148" i="78"/>
  <c r="G142" i="78"/>
  <c r="G141" i="78"/>
  <c r="G140" i="78"/>
  <c r="G138" i="78"/>
  <c r="G137" i="78"/>
  <c r="G135" i="78"/>
  <c r="G134" i="78"/>
  <c r="G168" i="78" s="1"/>
  <c r="AB3" i="98" l="1"/>
  <c r="Q15" i="98"/>
  <c r="F26" i="98"/>
  <c r="Q9" i="98"/>
  <c r="F35" i="98"/>
  <c r="G35" i="98" s="1"/>
  <c r="F39" i="98"/>
  <c r="Q11" i="98"/>
  <c r="F36" i="98"/>
  <c r="Q16" i="98"/>
  <c r="F25" i="98"/>
  <c r="G25" i="98" s="1"/>
  <c r="G36" i="98"/>
  <c r="E112" i="98"/>
  <c r="F112" i="98" s="1"/>
  <c r="G112" i="98" s="1"/>
  <c r="Q7" i="98"/>
  <c r="Q13" i="98"/>
  <c r="E138" i="98"/>
  <c r="G148" i="98"/>
  <c r="F148" i="98"/>
  <c r="F145" i="98"/>
  <c r="G145" i="98" s="1"/>
  <c r="F149" i="98"/>
  <c r="G149" i="98" s="1"/>
  <c r="F134" i="98"/>
  <c r="G134" i="98" s="1"/>
  <c r="F141" i="98"/>
  <c r="G141" i="98"/>
  <c r="F104" i="98"/>
  <c r="G104" i="98" s="1"/>
  <c r="F146" i="98"/>
  <c r="G146" i="98" s="1"/>
  <c r="G138" i="98"/>
  <c r="F33" i="98"/>
  <c r="G33" i="98" s="1"/>
  <c r="G39" i="98"/>
  <c r="E68" i="98"/>
  <c r="F138" i="98"/>
  <c r="E142" i="98"/>
  <c r="E79" i="98"/>
  <c r="E105" i="98"/>
  <c r="E135" i="98"/>
  <c r="F31" i="98"/>
  <c r="G31" i="98" s="1"/>
  <c r="G37" i="98"/>
  <c r="F40" i="98"/>
  <c r="G40" i="98" s="1"/>
  <c r="E121" i="98"/>
  <c r="E140" i="98"/>
  <c r="E69" i="98"/>
  <c r="E103" i="98"/>
  <c r="F28" i="98"/>
  <c r="G28" i="98" s="1"/>
  <c r="F38" i="98"/>
  <c r="G38" i="98" s="1"/>
  <c r="E86" i="98"/>
  <c r="E106" i="98"/>
  <c r="E137" i="98"/>
  <c r="E67" i="98"/>
  <c r="Q4" i="97"/>
  <c r="Q9" i="97"/>
  <c r="Q18" i="97"/>
  <c r="F39" i="97"/>
  <c r="Q8" i="97"/>
  <c r="Q15" i="97"/>
  <c r="F35" i="97"/>
  <c r="G39" i="97"/>
  <c r="F36" i="97"/>
  <c r="E112" i="97"/>
  <c r="F112" i="97" s="1"/>
  <c r="Q5" i="97"/>
  <c r="Q10" i="97"/>
  <c r="Q11" i="97"/>
  <c r="G36" i="97"/>
  <c r="F104" i="97"/>
  <c r="G104" i="97" s="1"/>
  <c r="E70" i="97"/>
  <c r="E67" i="97"/>
  <c r="E86" i="97"/>
  <c r="E69" i="97"/>
  <c r="E96" i="97"/>
  <c r="E68" i="97"/>
  <c r="E79" i="97"/>
  <c r="F142" i="97"/>
  <c r="G142" i="97" s="1"/>
  <c r="G148" i="97"/>
  <c r="F148" i="97"/>
  <c r="F146" i="97"/>
  <c r="G146" i="97" s="1"/>
  <c r="F145" i="97"/>
  <c r="G145" i="97" s="1"/>
  <c r="F149" i="97"/>
  <c r="G149" i="97" s="1"/>
  <c r="G31" i="97"/>
  <c r="F134" i="97"/>
  <c r="G134" i="97" s="1"/>
  <c r="F141" i="97"/>
  <c r="G141" i="97" s="1"/>
  <c r="F26" i="97"/>
  <c r="F37" i="97"/>
  <c r="E105" i="97"/>
  <c r="G112" i="97"/>
  <c r="E135" i="97"/>
  <c r="G138" i="97"/>
  <c r="F33" i="97"/>
  <c r="G33" i="97" s="1"/>
  <c r="G26" i="97"/>
  <c r="F31" i="97"/>
  <c r="G37" i="97"/>
  <c r="F40" i="97"/>
  <c r="G40" i="97" s="1"/>
  <c r="E121" i="97"/>
  <c r="E140" i="97"/>
  <c r="E103" i="97"/>
  <c r="F28" i="97"/>
  <c r="G28" i="97" s="1"/>
  <c r="F38" i="97"/>
  <c r="G38" i="97" s="1"/>
  <c r="E106" i="97"/>
  <c r="E137" i="97"/>
  <c r="Q14" i="96"/>
  <c r="F36" i="96"/>
  <c r="G36" i="96" s="1"/>
  <c r="E79" i="96"/>
  <c r="F29" i="96"/>
  <c r="G29" i="96" s="1"/>
  <c r="E96" i="96"/>
  <c r="Q16" i="96"/>
  <c r="E105" i="96"/>
  <c r="F105" i="96" s="1"/>
  <c r="G105" i="96" s="1"/>
  <c r="Q11" i="96"/>
  <c r="Q13" i="96"/>
  <c r="F37" i="96"/>
  <c r="E112" i="96"/>
  <c r="F112" i="96" s="1"/>
  <c r="G112" i="96" s="1"/>
  <c r="E135" i="96"/>
  <c r="G135" i="96" s="1"/>
  <c r="Q5" i="96"/>
  <c r="G35" i="96"/>
  <c r="Q4" i="96"/>
  <c r="Q9" i="96"/>
  <c r="Q12" i="96"/>
  <c r="F35" i="96"/>
  <c r="F39" i="96"/>
  <c r="E148" i="96"/>
  <c r="G148" i="96" s="1"/>
  <c r="F149" i="96"/>
  <c r="G149" i="96" s="1"/>
  <c r="F134" i="96"/>
  <c r="G134" i="96" s="1"/>
  <c r="G96" i="96"/>
  <c r="F145" i="96"/>
  <c r="G145" i="96" s="1"/>
  <c r="G146" i="96"/>
  <c r="F146" i="96"/>
  <c r="F70" i="96"/>
  <c r="G70" i="96" s="1"/>
  <c r="F104" i="96"/>
  <c r="G104" i="96" s="1"/>
  <c r="G138" i="96"/>
  <c r="F33" i="96"/>
  <c r="G33" i="96" s="1"/>
  <c r="E68" i="96"/>
  <c r="F96" i="96"/>
  <c r="F138" i="96"/>
  <c r="E142" i="96"/>
  <c r="F31" i="96"/>
  <c r="G31" i="96" s="1"/>
  <c r="G37" i="96"/>
  <c r="F40" i="96"/>
  <c r="G40" i="96" s="1"/>
  <c r="F79" i="96"/>
  <c r="G79" i="96" s="1"/>
  <c r="E121" i="96"/>
  <c r="F135" i="96"/>
  <c r="E140" i="96"/>
  <c r="F148" i="96"/>
  <c r="E69" i="96"/>
  <c r="E103" i="96"/>
  <c r="F38" i="96"/>
  <c r="G38" i="96" s="1"/>
  <c r="E86" i="96"/>
  <c r="E106" i="96"/>
  <c r="E137" i="96"/>
  <c r="F32" i="96"/>
  <c r="G32" i="96" s="1"/>
  <c r="E67" i="96"/>
  <c r="E141" i="96"/>
  <c r="E104" i="95"/>
  <c r="E112" i="95"/>
  <c r="Q5" i="95"/>
  <c r="Q15" i="95"/>
  <c r="F26" i="95"/>
  <c r="G29" i="95"/>
  <c r="F39" i="95"/>
  <c r="G35" i="95"/>
  <c r="Q7" i="95"/>
  <c r="Q14" i="95"/>
  <c r="Q11" i="95"/>
  <c r="F36" i="95"/>
  <c r="E96" i="95"/>
  <c r="Q16" i="95"/>
  <c r="G36" i="95"/>
  <c r="Q13" i="95"/>
  <c r="E138" i="95"/>
  <c r="F70" i="95"/>
  <c r="G70" i="95" s="1"/>
  <c r="F104" i="95"/>
  <c r="G104" i="95" s="1"/>
  <c r="F145" i="95"/>
  <c r="G145" i="95" s="1"/>
  <c r="G149" i="95"/>
  <c r="F149" i="95"/>
  <c r="F148" i="95"/>
  <c r="G148" i="95" s="1"/>
  <c r="F134" i="95"/>
  <c r="G134" i="95" s="1"/>
  <c r="F141" i="95"/>
  <c r="G141" i="95"/>
  <c r="F146" i="95"/>
  <c r="G146" i="95" s="1"/>
  <c r="F33" i="95"/>
  <c r="G33" i="95" s="1"/>
  <c r="G39" i="95"/>
  <c r="E68" i="95"/>
  <c r="F96" i="95"/>
  <c r="G96" i="95" s="1"/>
  <c r="F112" i="95"/>
  <c r="G112" i="95" s="1"/>
  <c r="F138" i="95"/>
  <c r="E142" i="95"/>
  <c r="E79" i="95"/>
  <c r="E105" i="95"/>
  <c r="E135" i="95"/>
  <c r="F31" i="95"/>
  <c r="G31" i="95" s="1"/>
  <c r="G37" i="95"/>
  <c r="F40" i="95"/>
  <c r="G40" i="95" s="1"/>
  <c r="E121" i="95"/>
  <c r="E140" i="95"/>
  <c r="E69" i="95"/>
  <c r="E103" i="95"/>
  <c r="F28" i="95"/>
  <c r="G28" i="95" s="1"/>
  <c r="F38" i="95"/>
  <c r="G38" i="95" s="1"/>
  <c r="E86" i="95"/>
  <c r="E106" i="95"/>
  <c r="E137" i="95"/>
  <c r="E67" i="95"/>
  <c r="Q4" i="94"/>
  <c r="Q15" i="94"/>
  <c r="G26" i="94"/>
  <c r="Q17" i="94"/>
  <c r="F35" i="94"/>
  <c r="G35" i="94" s="1"/>
  <c r="F39" i="94"/>
  <c r="Q11" i="94"/>
  <c r="F36" i="94"/>
  <c r="G36" i="94" s="1"/>
  <c r="Q16" i="94"/>
  <c r="F25" i="94"/>
  <c r="E112" i="94"/>
  <c r="AB3" i="94"/>
  <c r="E86" i="94" s="1"/>
  <c r="Q5" i="94"/>
  <c r="Q13" i="94"/>
  <c r="E138" i="94"/>
  <c r="F148" i="94"/>
  <c r="G148" i="94" s="1"/>
  <c r="F104" i="94"/>
  <c r="G104" i="94" s="1"/>
  <c r="F145" i="94"/>
  <c r="G145" i="94" s="1"/>
  <c r="F149" i="94"/>
  <c r="G149" i="94" s="1"/>
  <c r="F134" i="94"/>
  <c r="G134" i="94"/>
  <c r="F141" i="94"/>
  <c r="G141" i="94"/>
  <c r="F146" i="94"/>
  <c r="G146" i="94" s="1"/>
  <c r="G138" i="94"/>
  <c r="F33" i="94"/>
  <c r="G33" i="94" s="1"/>
  <c r="G39" i="94"/>
  <c r="F112" i="94"/>
  <c r="G112" i="94" s="1"/>
  <c r="F138" i="94"/>
  <c r="E142" i="94"/>
  <c r="E105" i="94"/>
  <c r="E135" i="94"/>
  <c r="F31" i="94"/>
  <c r="G31" i="94" s="1"/>
  <c r="G37" i="94"/>
  <c r="F40" i="94"/>
  <c r="E121" i="94"/>
  <c r="E140" i="94"/>
  <c r="G40" i="94"/>
  <c r="E103" i="94"/>
  <c r="F28" i="94"/>
  <c r="G28" i="94" s="1"/>
  <c r="F38" i="94"/>
  <c r="G38" i="94" s="1"/>
  <c r="E106" i="94"/>
  <c r="E137" i="94"/>
  <c r="E104" i="93"/>
  <c r="E112" i="93"/>
  <c r="Q8" i="93"/>
  <c r="Q15" i="93"/>
  <c r="F26" i="93"/>
  <c r="G35" i="93"/>
  <c r="Q17" i="93"/>
  <c r="G29" i="93"/>
  <c r="F35" i="93"/>
  <c r="F39" i="93"/>
  <c r="F36" i="93"/>
  <c r="E96" i="93"/>
  <c r="Q16" i="93"/>
  <c r="F25" i="93"/>
  <c r="G25" i="93" s="1"/>
  <c r="G36" i="93"/>
  <c r="Q13" i="93"/>
  <c r="E138" i="93"/>
  <c r="F70" i="93"/>
  <c r="G70" i="93"/>
  <c r="F104" i="93"/>
  <c r="G104" i="93" s="1"/>
  <c r="F148" i="93"/>
  <c r="G148" i="93" s="1"/>
  <c r="F145" i="93"/>
  <c r="G145" i="93" s="1"/>
  <c r="F149" i="93"/>
  <c r="G149" i="93" s="1"/>
  <c r="F134" i="93"/>
  <c r="G134" i="93"/>
  <c r="G31" i="93"/>
  <c r="F141" i="93"/>
  <c r="G141" i="93"/>
  <c r="F146" i="93"/>
  <c r="G146" i="93" s="1"/>
  <c r="F33" i="93"/>
  <c r="G33" i="93" s="1"/>
  <c r="G39" i="93"/>
  <c r="E68" i="93"/>
  <c r="F96" i="93"/>
  <c r="G96" i="93" s="1"/>
  <c r="F112" i="93"/>
  <c r="G112" i="93" s="1"/>
  <c r="F138" i="93"/>
  <c r="E142" i="93"/>
  <c r="E79" i="93"/>
  <c r="E105" i="93"/>
  <c r="E135" i="93"/>
  <c r="F31" i="93"/>
  <c r="G37" i="93"/>
  <c r="F40" i="93"/>
  <c r="G40" i="93" s="1"/>
  <c r="E121" i="93"/>
  <c r="E140" i="93"/>
  <c r="E69" i="93"/>
  <c r="E103" i="93"/>
  <c r="F28" i="93"/>
  <c r="G28" i="93" s="1"/>
  <c r="F38" i="93"/>
  <c r="G38" i="93" s="1"/>
  <c r="E86" i="93"/>
  <c r="E106" i="93"/>
  <c r="E137" i="93"/>
  <c r="E67" i="93"/>
  <c r="Q4" i="92"/>
  <c r="Q15" i="92"/>
  <c r="F26" i="92"/>
  <c r="Q7" i="92"/>
  <c r="Q17" i="92"/>
  <c r="F39" i="92"/>
  <c r="G39" i="92" s="1"/>
  <c r="G35" i="92"/>
  <c r="G28" i="92"/>
  <c r="F36" i="92"/>
  <c r="Q16" i="92"/>
  <c r="F25" i="92"/>
  <c r="G25" i="92" s="1"/>
  <c r="G36" i="92"/>
  <c r="E112" i="92"/>
  <c r="AB3" i="92"/>
  <c r="Q9" i="92"/>
  <c r="Q13" i="92"/>
  <c r="E138" i="92"/>
  <c r="F104" i="92"/>
  <c r="G104" i="92" s="1"/>
  <c r="F148" i="92"/>
  <c r="G148" i="92" s="1"/>
  <c r="F145" i="92"/>
  <c r="G145" i="92" s="1"/>
  <c r="F149" i="92"/>
  <c r="G149" i="92" s="1"/>
  <c r="F134" i="92"/>
  <c r="G134" i="92" s="1"/>
  <c r="F141" i="92"/>
  <c r="G141" i="92" s="1"/>
  <c r="F146" i="92"/>
  <c r="G146" i="92" s="1"/>
  <c r="F33" i="92"/>
  <c r="G33" i="92" s="1"/>
  <c r="F112" i="92"/>
  <c r="G112" i="92" s="1"/>
  <c r="F138" i="92"/>
  <c r="G138" i="92" s="1"/>
  <c r="E142" i="92"/>
  <c r="E79" i="92"/>
  <c r="E105" i="92"/>
  <c r="E135" i="92"/>
  <c r="F31" i="92"/>
  <c r="G31" i="92" s="1"/>
  <c r="G37" i="92"/>
  <c r="F40" i="92"/>
  <c r="G40" i="92" s="1"/>
  <c r="E121" i="92"/>
  <c r="E140" i="92"/>
  <c r="E69" i="92"/>
  <c r="E103" i="92"/>
  <c r="F28" i="92"/>
  <c r="F38" i="92"/>
  <c r="G38" i="92" s="1"/>
  <c r="E86" i="92"/>
  <c r="E106" i="92"/>
  <c r="E137" i="92"/>
  <c r="E67" i="92"/>
  <c r="Q8" i="91"/>
  <c r="Q18" i="91"/>
  <c r="F26" i="91"/>
  <c r="F33" i="91"/>
  <c r="G33" i="91" s="1"/>
  <c r="Q15" i="91"/>
  <c r="AB3" i="91"/>
  <c r="G35" i="91"/>
  <c r="Q17" i="91"/>
  <c r="F35" i="91"/>
  <c r="E105" i="91"/>
  <c r="Q6" i="91"/>
  <c r="F32" i="91"/>
  <c r="G32" i="91" s="1"/>
  <c r="F36" i="91"/>
  <c r="E135" i="91"/>
  <c r="G135" i="91" s="1"/>
  <c r="Q16" i="91"/>
  <c r="E148" i="91"/>
  <c r="G148" i="91" s="1"/>
  <c r="F142" i="91"/>
  <c r="G142" i="91" s="1"/>
  <c r="F104" i="91"/>
  <c r="G104" i="91" s="1"/>
  <c r="F149" i="91"/>
  <c r="G149" i="91" s="1"/>
  <c r="F141" i="91"/>
  <c r="G141" i="91"/>
  <c r="F145" i="91"/>
  <c r="G145" i="91" s="1"/>
  <c r="F134" i="91"/>
  <c r="G134" i="91" s="1"/>
  <c r="F146" i="91"/>
  <c r="G146" i="91" s="1"/>
  <c r="G25" i="91"/>
  <c r="F29" i="91"/>
  <c r="G29" i="91" s="1"/>
  <c r="G36" i="91"/>
  <c r="F39" i="91"/>
  <c r="E96" i="91"/>
  <c r="E112" i="91"/>
  <c r="E138" i="91"/>
  <c r="E68" i="91"/>
  <c r="F31" i="91"/>
  <c r="G31" i="91" s="1"/>
  <c r="G37" i="91"/>
  <c r="F40" i="91"/>
  <c r="G40" i="91" s="1"/>
  <c r="F105" i="91"/>
  <c r="G105" i="91" s="1"/>
  <c r="E121" i="91"/>
  <c r="F135" i="91"/>
  <c r="E140" i="91"/>
  <c r="F148" i="91"/>
  <c r="E69" i="91"/>
  <c r="E103" i="91"/>
  <c r="F28" i="91"/>
  <c r="F38" i="91"/>
  <c r="G38" i="91" s="1"/>
  <c r="E86" i="91"/>
  <c r="E106" i="91"/>
  <c r="E137" i="91"/>
  <c r="E67" i="91"/>
  <c r="F39" i="90"/>
  <c r="Q5" i="90"/>
  <c r="Q8" i="90"/>
  <c r="F33" i="90"/>
  <c r="G33" i="90" s="1"/>
  <c r="G39" i="90"/>
  <c r="G35" i="90"/>
  <c r="F29" i="90"/>
  <c r="G29" i="90" s="1"/>
  <c r="F35" i="90"/>
  <c r="E138" i="90"/>
  <c r="AB3" i="90"/>
  <c r="E68" i="90" s="1"/>
  <c r="Q7" i="90"/>
  <c r="Q10" i="90"/>
  <c r="Q17" i="90"/>
  <c r="G32" i="90"/>
  <c r="E142" i="90"/>
  <c r="F134" i="90"/>
  <c r="G134" i="90" s="1"/>
  <c r="G148" i="90"/>
  <c r="F148" i="90"/>
  <c r="E70" i="90"/>
  <c r="E67" i="90"/>
  <c r="E86" i="90"/>
  <c r="E69" i="90"/>
  <c r="E79" i="90"/>
  <c r="E96" i="90"/>
  <c r="F104" i="90"/>
  <c r="G104" i="90" s="1"/>
  <c r="F137" i="90"/>
  <c r="G137" i="90" s="1"/>
  <c r="F149" i="90"/>
  <c r="G149" i="90" s="1"/>
  <c r="F140" i="90"/>
  <c r="G140" i="90" s="1"/>
  <c r="G146" i="90"/>
  <c r="F146" i="90"/>
  <c r="E112" i="90"/>
  <c r="F26" i="90"/>
  <c r="F37" i="90"/>
  <c r="G37" i="90" s="1"/>
  <c r="E105" i="90"/>
  <c r="E135" i="90"/>
  <c r="F142" i="90"/>
  <c r="G142" i="90" s="1"/>
  <c r="G26" i="90"/>
  <c r="F31" i="90"/>
  <c r="G31" i="90" s="1"/>
  <c r="F40" i="90"/>
  <c r="G40" i="90" s="1"/>
  <c r="E121" i="90"/>
  <c r="E103" i="90"/>
  <c r="E145" i="90"/>
  <c r="F28" i="90"/>
  <c r="G28" i="90" s="1"/>
  <c r="E106" i="90"/>
  <c r="F25" i="90"/>
  <c r="G25" i="90" s="1"/>
  <c r="Q4" i="89"/>
  <c r="F33" i="89"/>
  <c r="G33" i="89" s="1"/>
  <c r="F26" i="89"/>
  <c r="Q13" i="89"/>
  <c r="Q17" i="89"/>
  <c r="F35" i="89"/>
  <c r="G35" i="89" s="1"/>
  <c r="Q7" i="89"/>
  <c r="E105" i="89"/>
  <c r="Q12" i="89"/>
  <c r="F32" i="89"/>
  <c r="G32" i="89" s="1"/>
  <c r="F36" i="89"/>
  <c r="E135" i="89"/>
  <c r="G135" i="89" s="1"/>
  <c r="AB3" i="89"/>
  <c r="E86" i="89" s="1"/>
  <c r="Q9" i="89"/>
  <c r="Q16" i="89"/>
  <c r="F104" i="89"/>
  <c r="G104" i="89" s="1"/>
  <c r="F142" i="89"/>
  <c r="G142" i="89" s="1"/>
  <c r="F149" i="89"/>
  <c r="G149" i="89" s="1"/>
  <c r="F141" i="89"/>
  <c r="G141" i="89" s="1"/>
  <c r="F145" i="89"/>
  <c r="G145" i="89" s="1"/>
  <c r="F134" i="89"/>
  <c r="G134" i="89" s="1"/>
  <c r="F146" i="89"/>
  <c r="G146" i="89" s="1"/>
  <c r="G25" i="89"/>
  <c r="F29" i="89"/>
  <c r="G36" i="89"/>
  <c r="F39" i="89"/>
  <c r="G39" i="89" s="1"/>
  <c r="E112" i="89"/>
  <c r="E138" i="89"/>
  <c r="F31" i="89"/>
  <c r="G31" i="89" s="1"/>
  <c r="G37" i="89"/>
  <c r="F40" i="89"/>
  <c r="G40" i="89" s="1"/>
  <c r="F105" i="89"/>
  <c r="G105" i="89" s="1"/>
  <c r="E121" i="89"/>
  <c r="F135" i="89"/>
  <c r="E140" i="89"/>
  <c r="F148" i="89"/>
  <c r="G148" i="89" s="1"/>
  <c r="E103" i="89"/>
  <c r="F28" i="89"/>
  <c r="G28" i="89" s="1"/>
  <c r="F38" i="89"/>
  <c r="G38" i="89" s="1"/>
  <c r="E106" i="89"/>
  <c r="E137" i="89"/>
  <c r="E105" i="88"/>
  <c r="F105" i="88" s="1"/>
  <c r="F37" i="88"/>
  <c r="G37" i="88" s="1"/>
  <c r="E112" i="88"/>
  <c r="F112" i="88" s="1"/>
  <c r="G112" i="88" s="1"/>
  <c r="Q9" i="88"/>
  <c r="Q12" i="88"/>
  <c r="E121" i="88"/>
  <c r="Q4" i="88"/>
  <c r="Q8" i="88"/>
  <c r="F26" i="88"/>
  <c r="E135" i="88"/>
  <c r="F135" i="88" s="1"/>
  <c r="Q14" i="88"/>
  <c r="Q18" i="88"/>
  <c r="F39" i="88"/>
  <c r="G39" i="88" s="1"/>
  <c r="E138" i="88"/>
  <c r="Q11" i="88"/>
  <c r="Q7" i="88"/>
  <c r="F36" i="88"/>
  <c r="G36" i="88" s="1"/>
  <c r="E79" i="88"/>
  <c r="F79" i="88" s="1"/>
  <c r="E148" i="88"/>
  <c r="F148" i="88" s="1"/>
  <c r="F70" i="88"/>
  <c r="G70" i="88" s="1"/>
  <c r="F140" i="88"/>
  <c r="G140" i="88" s="1"/>
  <c r="F146" i="88"/>
  <c r="G146" i="88" s="1"/>
  <c r="F104" i="88"/>
  <c r="G104" i="88" s="1"/>
  <c r="F142" i="88"/>
  <c r="G142" i="88" s="1"/>
  <c r="F141" i="88"/>
  <c r="G141" i="88" s="1"/>
  <c r="F137" i="88"/>
  <c r="G137" i="88" s="1"/>
  <c r="F145" i="88"/>
  <c r="G145" i="88" s="1"/>
  <c r="F134" i="88"/>
  <c r="G134" i="88" s="1"/>
  <c r="F33" i="88"/>
  <c r="G33" i="88" s="1"/>
  <c r="E68" i="88"/>
  <c r="F35" i="88"/>
  <c r="G35" i="88" s="1"/>
  <c r="G40" i="88"/>
  <c r="E69" i="88"/>
  <c r="G79" i="88"/>
  <c r="E103" i="88"/>
  <c r="G105" i="88"/>
  <c r="F121" i="88"/>
  <c r="G121" i="88" s="1"/>
  <c r="G135" i="88"/>
  <c r="G148" i="88"/>
  <c r="F28" i="88"/>
  <c r="G28" i="88" s="1"/>
  <c r="F38" i="88"/>
  <c r="G38" i="88" s="1"/>
  <c r="E86" i="88"/>
  <c r="E106" i="88"/>
  <c r="E149" i="88"/>
  <c r="F31" i="88"/>
  <c r="G31" i="88" s="1"/>
  <c r="E67" i="88"/>
  <c r="F25" i="88"/>
  <c r="G25" i="88" s="1"/>
  <c r="E104" i="87"/>
  <c r="E112" i="87"/>
  <c r="Q5" i="87"/>
  <c r="Q9" i="87"/>
  <c r="Q18" i="87"/>
  <c r="G32" i="87"/>
  <c r="F37" i="87"/>
  <c r="Q8" i="87"/>
  <c r="Q14" i="87"/>
  <c r="F39" i="87"/>
  <c r="G35" i="87"/>
  <c r="F36" i="87"/>
  <c r="E96" i="87"/>
  <c r="F25" i="87"/>
  <c r="G25" i="87" s="1"/>
  <c r="G36" i="87"/>
  <c r="Q12" i="87"/>
  <c r="E138" i="87"/>
  <c r="F70" i="87"/>
  <c r="G70" i="87" s="1"/>
  <c r="F104" i="87"/>
  <c r="G104" i="87" s="1"/>
  <c r="G148" i="87"/>
  <c r="F148" i="87"/>
  <c r="F145" i="87"/>
  <c r="G145" i="87" s="1"/>
  <c r="F149" i="87"/>
  <c r="G149" i="87" s="1"/>
  <c r="F134" i="87"/>
  <c r="G134" i="87"/>
  <c r="F141" i="87"/>
  <c r="G141" i="87"/>
  <c r="F146" i="87"/>
  <c r="G146" i="87"/>
  <c r="G138" i="87"/>
  <c r="F33" i="87"/>
  <c r="G33" i="87" s="1"/>
  <c r="G39" i="87"/>
  <c r="E68" i="87"/>
  <c r="F96" i="87"/>
  <c r="G96" i="87" s="1"/>
  <c r="F112" i="87"/>
  <c r="G112" i="87" s="1"/>
  <c r="F138" i="87"/>
  <c r="E142" i="87"/>
  <c r="E79" i="87"/>
  <c r="E105" i="87"/>
  <c r="E135" i="87"/>
  <c r="F31" i="87"/>
  <c r="G31" i="87" s="1"/>
  <c r="G37" i="87"/>
  <c r="F40" i="87"/>
  <c r="G40" i="87" s="1"/>
  <c r="E121" i="87"/>
  <c r="E140" i="87"/>
  <c r="E69" i="87"/>
  <c r="E103" i="87"/>
  <c r="F28" i="87"/>
  <c r="G28" i="87" s="1"/>
  <c r="F38" i="87"/>
  <c r="G38" i="87" s="1"/>
  <c r="E86" i="87"/>
  <c r="E106" i="87"/>
  <c r="E137" i="87"/>
  <c r="E67" i="87"/>
  <c r="F138" i="86"/>
  <c r="G138" i="86" s="1"/>
  <c r="F25" i="86"/>
  <c r="G25" i="86"/>
  <c r="E105" i="86"/>
  <c r="Q11" i="86"/>
  <c r="Q14" i="86"/>
  <c r="F32" i="86"/>
  <c r="G32" i="86" s="1"/>
  <c r="F37" i="86"/>
  <c r="G37" i="86" s="1"/>
  <c r="E112" i="86"/>
  <c r="F112" i="86" s="1"/>
  <c r="G112" i="86" s="1"/>
  <c r="Q5" i="86"/>
  <c r="Q10" i="86"/>
  <c r="Q13" i="86"/>
  <c r="F39" i="86"/>
  <c r="AB3" i="86"/>
  <c r="G29" i="86"/>
  <c r="E148" i="86"/>
  <c r="F134" i="86"/>
  <c r="G134" i="86" s="1"/>
  <c r="F104" i="86"/>
  <c r="G104" i="86" s="1"/>
  <c r="F141" i="86"/>
  <c r="G141" i="86" s="1"/>
  <c r="G146" i="86"/>
  <c r="F146" i="86"/>
  <c r="F145" i="86"/>
  <c r="G145" i="86" s="1"/>
  <c r="F149" i="86"/>
  <c r="G149" i="86" s="1"/>
  <c r="G148" i="86"/>
  <c r="F33" i="86"/>
  <c r="G33" i="86" s="1"/>
  <c r="E68" i="86"/>
  <c r="E142" i="86"/>
  <c r="F31" i="86"/>
  <c r="G31" i="86" s="1"/>
  <c r="F40" i="86"/>
  <c r="F105" i="86"/>
  <c r="G105" i="86" s="1"/>
  <c r="E121" i="86"/>
  <c r="F135" i="86"/>
  <c r="E140" i="86"/>
  <c r="F148" i="86"/>
  <c r="F35" i="86"/>
  <c r="G35" i="86" s="1"/>
  <c r="G40" i="86"/>
  <c r="E69" i="86"/>
  <c r="E103" i="86"/>
  <c r="F28" i="86"/>
  <c r="G28" i="86" s="1"/>
  <c r="F38" i="86"/>
  <c r="G38" i="86" s="1"/>
  <c r="E86" i="86"/>
  <c r="E106" i="86"/>
  <c r="E137" i="86"/>
  <c r="E67" i="86"/>
  <c r="Q10" i="85"/>
  <c r="Q6" i="85"/>
  <c r="F26" i="85"/>
  <c r="Q8" i="85"/>
  <c r="Q14" i="85"/>
  <c r="F29" i="85"/>
  <c r="Q16" i="85"/>
  <c r="F25" i="85"/>
  <c r="G25" i="85" s="1"/>
  <c r="Q11" i="85"/>
  <c r="F36" i="85"/>
  <c r="G36" i="85" s="1"/>
  <c r="E79" i="85"/>
  <c r="E96" i="85"/>
  <c r="Q7" i="85"/>
  <c r="Q13" i="85"/>
  <c r="E105" i="85"/>
  <c r="F105" i="85" s="1"/>
  <c r="G105" i="85" s="1"/>
  <c r="G32" i="85"/>
  <c r="F37" i="85"/>
  <c r="G37" i="85" s="1"/>
  <c r="E112" i="85"/>
  <c r="Q15" i="85"/>
  <c r="E135" i="85"/>
  <c r="G135" i="85" s="1"/>
  <c r="Q9" i="85"/>
  <c r="Q12" i="85"/>
  <c r="E138" i="85"/>
  <c r="G138" i="85" s="1"/>
  <c r="Q17" i="85"/>
  <c r="F35" i="85"/>
  <c r="G35" i="85" s="1"/>
  <c r="F39" i="85"/>
  <c r="G39" i="85" s="1"/>
  <c r="E148" i="85"/>
  <c r="F145" i="85"/>
  <c r="G145" i="85" s="1"/>
  <c r="G149" i="85"/>
  <c r="F149" i="85"/>
  <c r="F134" i="85"/>
  <c r="G134" i="85" s="1"/>
  <c r="F146" i="85"/>
  <c r="G146" i="85" s="1"/>
  <c r="F141" i="85"/>
  <c r="G141" i="85" s="1"/>
  <c r="F70" i="85"/>
  <c r="G70" i="85" s="1"/>
  <c r="G112" i="85"/>
  <c r="F104" i="85"/>
  <c r="G104" i="85" s="1"/>
  <c r="F33" i="85"/>
  <c r="G33" i="85" s="1"/>
  <c r="E68" i="85"/>
  <c r="F96" i="85"/>
  <c r="G96" i="85" s="1"/>
  <c r="F112" i="85"/>
  <c r="F138" i="85"/>
  <c r="E142" i="85"/>
  <c r="F31" i="85"/>
  <c r="G31" i="85" s="1"/>
  <c r="F40" i="85"/>
  <c r="F79" i="85"/>
  <c r="G79" i="85" s="1"/>
  <c r="E121" i="85"/>
  <c r="F135" i="85"/>
  <c r="E140" i="85"/>
  <c r="F148" i="85"/>
  <c r="G148" i="85" s="1"/>
  <c r="G40" i="85"/>
  <c r="E69" i="85"/>
  <c r="E103" i="85"/>
  <c r="F28" i="85"/>
  <c r="G28" i="85" s="1"/>
  <c r="F38" i="85"/>
  <c r="G38" i="85" s="1"/>
  <c r="E86" i="85"/>
  <c r="E106" i="85"/>
  <c r="E137" i="85"/>
  <c r="E67" i="85"/>
  <c r="AC3" i="80"/>
  <c r="AB3" i="80"/>
  <c r="F31" i="80"/>
  <c r="G31" i="80" s="1"/>
  <c r="F40" i="80"/>
  <c r="G40" i="80" s="1"/>
  <c r="E135" i="80"/>
  <c r="F135" i="80" s="1"/>
  <c r="F145" i="80"/>
  <c r="G145" i="80" s="1"/>
  <c r="F146" i="80"/>
  <c r="G146" i="80" s="1"/>
  <c r="F141" i="80"/>
  <c r="G141" i="80" s="1"/>
  <c r="F134" i="80"/>
  <c r="G134" i="80" s="1"/>
  <c r="G39" i="80"/>
  <c r="G38" i="80"/>
  <c r="E137" i="80"/>
  <c r="E149" i="80"/>
  <c r="F32" i="80"/>
  <c r="G32" i="80" s="1"/>
  <c r="E148" i="80"/>
  <c r="G28" i="80"/>
  <c r="E138" i="80"/>
  <c r="F33" i="80"/>
  <c r="G33" i="80" s="1"/>
  <c r="G29" i="80"/>
  <c r="E140" i="80"/>
  <c r="F35" i="80"/>
  <c r="G35" i="80" s="1"/>
  <c r="G26" i="80"/>
  <c r="E142" i="80"/>
  <c r="F25" i="80"/>
  <c r="G25" i="80" s="1"/>
  <c r="F36" i="80"/>
  <c r="G36" i="80" s="1"/>
  <c r="F37" i="80"/>
  <c r="G37" i="80" s="1"/>
  <c r="Q17" i="82"/>
  <c r="G26" i="82"/>
  <c r="Q6" i="82"/>
  <c r="Q7" i="82"/>
  <c r="Q18" i="82"/>
  <c r="Q13" i="82"/>
  <c r="Q8" i="82"/>
  <c r="Q16" i="82"/>
  <c r="Q11" i="82"/>
  <c r="Q14" i="82"/>
  <c r="Q9" i="82"/>
  <c r="Q15" i="82"/>
  <c r="G37" i="82"/>
  <c r="AC3" i="82"/>
  <c r="E112" i="82" s="1"/>
  <c r="G112" i="82" s="1"/>
  <c r="G32" i="82"/>
  <c r="Q12" i="82"/>
  <c r="E137" i="82"/>
  <c r="G137" i="82" s="1"/>
  <c r="Q10" i="82"/>
  <c r="E142" i="82"/>
  <c r="G142" i="82" s="1"/>
  <c r="E138" i="82"/>
  <c r="G138" i="82" s="1"/>
  <c r="E145" i="82"/>
  <c r="G39" i="82"/>
  <c r="E134" i="82"/>
  <c r="G134" i="82" s="1"/>
  <c r="E140" i="82"/>
  <c r="G140" i="82" s="1"/>
  <c r="AB3" i="82"/>
  <c r="G40" i="82"/>
  <c r="G106" i="78"/>
  <c r="G105" i="78"/>
  <c r="G104" i="78"/>
  <c r="G165" i="78" s="1"/>
  <c r="G67" i="78"/>
  <c r="G162" i="78" s="1"/>
  <c r="G26" i="78"/>
  <c r="G157" i="78" s="1"/>
  <c r="G28" i="78"/>
  <c r="G29" i="78"/>
  <c r="G31" i="78"/>
  <c r="G32" i="78"/>
  <c r="G33" i="78"/>
  <c r="G35" i="78"/>
  <c r="G38" i="78"/>
  <c r="G39" i="78"/>
  <c r="G40" i="78"/>
  <c r="G96" i="78"/>
  <c r="G86" i="78"/>
  <c r="G79" i="78"/>
  <c r="G70" i="78"/>
  <c r="G69" i="78"/>
  <c r="G68" i="78"/>
  <c r="T9" i="79"/>
  <c r="S9" i="79"/>
  <c r="R9" i="79"/>
  <c r="Q9" i="79"/>
  <c r="P9" i="79"/>
  <c r="O9" i="79"/>
  <c r="N9" i="79"/>
  <c r="M9" i="79"/>
  <c r="L9" i="79"/>
  <c r="K9" i="79"/>
  <c r="J9" i="79"/>
  <c r="I9" i="79"/>
  <c r="H9" i="79"/>
  <c r="E70" i="98" l="1"/>
  <c r="F70" i="98" s="1"/>
  <c r="G70" i="98" s="1"/>
  <c r="E96" i="98"/>
  <c r="G41" i="98"/>
  <c r="F69" i="98"/>
  <c r="G69" i="98" s="1"/>
  <c r="F105" i="98"/>
  <c r="G105" i="98" s="1"/>
  <c r="F137" i="98"/>
  <c r="G137" i="98" s="1"/>
  <c r="F67" i="98"/>
  <c r="G67" i="98" s="1"/>
  <c r="F79" i="98"/>
  <c r="G79" i="98" s="1"/>
  <c r="F106" i="98"/>
  <c r="G106" i="98" s="1"/>
  <c r="F121" i="98"/>
  <c r="G121" i="98" s="1"/>
  <c r="F140" i="98"/>
  <c r="G140" i="98" s="1"/>
  <c r="F86" i="98"/>
  <c r="G86" i="98" s="1"/>
  <c r="F142" i="98"/>
  <c r="G142" i="98" s="1"/>
  <c r="F68" i="98"/>
  <c r="G68" i="98" s="1"/>
  <c r="F103" i="98"/>
  <c r="G103" i="98" s="1"/>
  <c r="G124" i="98" s="1"/>
  <c r="G165" i="98" s="1"/>
  <c r="G135" i="98"/>
  <c r="F135" i="98"/>
  <c r="G41" i="97"/>
  <c r="W3" i="97" s="1"/>
  <c r="F86" i="97"/>
  <c r="G86" i="97" s="1"/>
  <c r="F137" i="97"/>
  <c r="G137" i="97" s="1"/>
  <c r="F105" i="97"/>
  <c r="G105" i="97" s="1"/>
  <c r="F67" i="97"/>
  <c r="G67" i="97" s="1"/>
  <c r="F106" i="97"/>
  <c r="G106" i="97" s="1"/>
  <c r="F70" i="97"/>
  <c r="G70" i="97" s="1"/>
  <c r="F140" i="97"/>
  <c r="G140" i="97" s="1"/>
  <c r="G135" i="97"/>
  <c r="F135" i="97"/>
  <c r="F79" i="97"/>
  <c r="G79" i="97" s="1"/>
  <c r="F103" i="97"/>
  <c r="G103" i="97" s="1"/>
  <c r="F68" i="97"/>
  <c r="G68" i="97" s="1"/>
  <c r="F69" i="97"/>
  <c r="G69" i="97" s="1"/>
  <c r="F121" i="97"/>
  <c r="G121" i="97" s="1"/>
  <c r="F96" i="97"/>
  <c r="G96" i="97" s="1"/>
  <c r="G41" i="96"/>
  <c r="F68" i="96"/>
  <c r="G68" i="96" s="1"/>
  <c r="F141" i="96"/>
  <c r="G141" i="96"/>
  <c r="F69" i="96"/>
  <c r="G69" i="96" s="1"/>
  <c r="F67" i="96"/>
  <c r="G67" i="96"/>
  <c r="F137" i="96"/>
  <c r="G137" i="96" s="1"/>
  <c r="F140" i="96"/>
  <c r="G140" i="96" s="1"/>
  <c r="F142" i="96"/>
  <c r="G142" i="96" s="1"/>
  <c r="F103" i="96"/>
  <c r="G103" i="96" s="1"/>
  <c r="F106" i="96"/>
  <c r="G106" i="96" s="1"/>
  <c r="F86" i="96"/>
  <c r="G86" i="96" s="1"/>
  <c r="F121" i="96"/>
  <c r="G121" i="96" s="1"/>
  <c r="G41" i="95"/>
  <c r="G138" i="95"/>
  <c r="G157" i="95"/>
  <c r="W3" i="95"/>
  <c r="F69" i="95"/>
  <c r="G69" i="95" s="1"/>
  <c r="F105" i="95"/>
  <c r="G105" i="95" s="1"/>
  <c r="F137" i="95"/>
  <c r="G137" i="95" s="1"/>
  <c r="F106" i="95"/>
  <c r="G106" i="95" s="1"/>
  <c r="F121" i="95"/>
  <c r="G121" i="95" s="1"/>
  <c r="F140" i="95"/>
  <c r="G140" i="95" s="1"/>
  <c r="F86" i="95"/>
  <c r="G86" i="95" s="1"/>
  <c r="F67" i="95"/>
  <c r="G67" i="95" s="1"/>
  <c r="F79" i="95"/>
  <c r="G79" i="95" s="1"/>
  <c r="F142" i="95"/>
  <c r="G142" i="95" s="1"/>
  <c r="G68" i="95"/>
  <c r="F68" i="95"/>
  <c r="F103" i="95"/>
  <c r="G103" i="95" s="1"/>
  <c r="F135" i="95"/>
  <c r="G135" i="95" s="1"/>
  <c r="E67" i="94"/>
  <c r="E79" i="94"/>
  <c r="E70" i="94"/>
  <c r="E96" i="94"/>
  <c r="E68" i="94"/>
  <c r="E69" i="94"/>
  <c r="F69" i="94" s="1"/>
  <c r="G69" i="94" s="1"/>
  <c r="G41" i="94"/>
  <c r="F67" i="94"/>
  <c r="G67" i="94" s="1"/>
  <c r="F137" i="94"/>
  <c r="G137" i="94" s="1"/>
  <c r="F142" i="94"/>
  <c r="G142" i="94" s="1"/>
  <c r="F106" i="94"/>
  <c r="G106" i="94" s="1"/>
  <c r="F121" i="94"/>
  <c r="G121" i="94" s="1"/>
  <c r="F105" i="94"/>
  <c r="G105" i="94" s="1"/>
  <c r="F86" i="94"/>
  <c r="G86" i="94" s="1"/>
  <c r="F79" i="94"/>
  <c r="G79" i="94" s="1"/>
  <c r="F68" i="94"/>
  <c r="G68" i="94" s="1"/>
  <c r="F140" i="94"/>
  <c r="G140" i="94" s="1"/>
  <c r="F103" i="94"/>
  <c r="G103" i="94" s="1"/>
  <c r="G135" i="94"/>
  <c r="F135" i="94"/>
  <c r="G138" i="93"/>
  <c r="G41" i="93"/>
  <c r="F69" i="93"/>
  <c r="G69" i="93" s="1"/>
  <c r="F105" i="93"/>
  <c r="G105" i="93" s="1"/>
  <c r="F137" i="93"/>
  <c r="G137" i="93" s="1"/>
  <c r="F67" i="93"/>
  <c r="G67" i="93" s="1"/>
  <c r="F79" i="93"/>
  <c r="G79" i="93" s="1"/>
  <c r="F106" i="93"/>
  <c r="G106" i="93" s="1"/>
  <c r="F121" i="93"/>
  <c r="G121" i="93" s="1"/>
  <c r="F86" i="93"/>
  <c r="G86" i="93" s="1"/>
  <c r="F140" i="93"/>
  <c r="G140" i="93" s="1"/>
  <c r="F142" i="93"/>
  <c r="G142" i="93" s="1"/>
  <c r="F68" i="93"/>
  <c r="G68" i="93" s="1"/>
  <c r="F103" i="93"/>
  <c r="G103" i="93" s="1"/>
  <c r="G135" i="93"/>
  <c r="F135" i="93"/>
  <c r="E70" i="92"/>
  <c r="E96" i="92"/>
  <c r="E68" i="92"/>
  <c r="F68" i="92" s="1"/>
  <c r="G68" i="92" s="1"/>
  <c r="G41" i="92"/>
  <c r="F67" i="92"/>
  <c r="G67" i="92" s="1"/>
  <c r="F79" i="92"/>
  <c r="G79" i="92" s="1"/>
  <c r="F137" i="92"/>
  <c r="G137" i="92" s="1"/>
  <c r="F140" i="92"/>
  <c r="G140" i="92" s="1"/>
  <c r="F142" i="92"/>
  <c r="G142" i="92" s="1"/>
  <c r="F106" i="92"/>
  <c r="G106" i="92" s="1"/>
  <c r="F121" i="92"/>
  <c r="G121" i="92" s="1"/>
  <c r="F86" i="92"/>
  <c r="G86" i="92" s="1"/>
  <c r="F69" i="92"/>
  <c r="G69" i="92" s="1"/>
  <c r="F105" i="92"/>
  <c r="G105" i="92" s="1"/>
  <c r="F103" i="92"/>
  <c r="G103" i="92" s="1"/>
  <c r="G135" i="92"/>
  <c r="F135" i="92"/>
  <c r="E70" i="91"/>
  <c r="F70" i="91" s="1"/>
  <c r="G70" i="91" s="1"/>
  <c r="E79" i="91"/>
  <c r="F79" i="91" s="1"/>
  <c r="G79" i="91" s="1"/>
  <c r="F69" i="91"/>
  <c r="G69" i="91" s="1"/>
  <c r="F67" i="91"/>
  <c r="G67" i="91"/>
  <c r="G137" i="91"/>
  <c r="F137" i="91"/>
  <c r="G106" i="91"/>
  <c r="F106" i="91"/>
  <c r="F140" i="91"/>
  <c r="G140" i="91" s="1"/>
  <c r="F68" i="91"/>
  <c r="G68" i="91" s="1"/>
  <c r="F86" i="91"/>
  <c r="G86" i="91" s="1"/>
  <c r="F138" i="91"/>
  <c r="G138" i="91" s="1"/>
  <c r="F121" i="91"/>
  <c r="G121" i="91" s="1"/>
  <c r="F112" i="91"/>
  <c r="G112" i="91" s="1"/>
  <c r="F96" i="91"/>
  <c r="G96" i="91" s="1"/>
  <c r="G41" i="91"/>
  <c r="G103" i="91"/>
  <c r="F103" i="91"/>
  <c r="F138" i="90"/>
  <c r="G138" i="90" s="1"/>
  <c r="F69" i="90"/>
  <c r="G69" i="90" s="1"/>
  <c r="G41" i="90"/>
  <c r="F112" i="90"/>
  <c r="G112" i="90" s="1"/>
  <c r="F86" i="90"/>
  <c r="G86" i="90" s="1"/>
  <c r="F106" i="90"/>
  <c r="G106" i="90" s="1"/>
  <c r="F67" i="90"/>
  <c r="G67" i="90" s="1"/>
  <c r="F70" i="90"/>
  <c r="G70" i="90" s="1"/>
  <c r="F145" i="90"/>
  <c r="G145" i="90" s="1"/>
  <c r="F103" i="90"/>
  <c r="G103" i="90" s="1"/>
  <c r="G135" i="90"/>
  <c r="F135" i="90"/>
  <c r="F96" i="90"/>
  <c r="G96" i="90" s="1"/>
  <c r="F105" i="90"/>
  <c r="G105" i="90" s="1"/>
  <c r="F79" i="90"/>
  <c r="G79" i="90" s="1"/>
  <c r="F121" i="90"/>
  <c r="G121" i="90" s="1"/>
  <c r="F68" i="90"/>
  <c r="G68" i="90" s="1"/>
  <c r="E67" i="89"/>
  <c r="E69" i="89"/>
  <c r="E68" i="89"/>
  <c r="F68" i="89" s="1"/>
  <c r="G68" i="89" s="1"/>
  <c r="E70" i="89"/>
  <c r="F70" i="89" s="1"/>
  <c r="G70" i="89" s="1"/>
  <c r="E79" i="89"/>
  <c r="F79" i="89" s="1"/>
  <c r="G79" i="89" s="1"/>
  <c r="E96" i="89"/>
  <c r="F96" i="89" s="1"/>
  <c r="G96" i="89" s="1"/>
  <c r="F106" i="89"/>
  <c r="G106" i="89" s="1"/>
  <c r="F140" i="89"/>
  <c r="G140" i="89" s="1"/>
  <c r="F86" i="89"/>
  <c r="G86" i="89" s="1"/>
  <c r="G138" i="89"/>
  <c r="F138" i="89"/>
  <c r="F121" i="89"/>
  <c r="G121" i="89" s="1"/>
  <c r="F112" i="89"/>
  <c r="G112" i="89" s="1"/>
  <c r="G41" i="89"/>
  <c r="F103" i="89"/>
  <c r="G103" i="89" s="1"/>
  <c r="F69" i="89"/>
  <c r="G69" i="89" s="1"/>
  <c r="F137" i="89"/>
  <c r="G137" i="89" s="1"/>
  <c r="F67" i="89"/>
  <c r="G67" i="89" s="1"/>
  <c r="F138" i="88"/>
  <c r="G138" i="88"/>
  <c r="F149" i="88"/>
  <c r="G149" i="88" s="1"/>
  <c r="G150" i="88" s="1"/>
  <c r="G168" i="88" s="1"/>
  <c r="Y3" i="88" s="1"/>
  <c r="F67" i="88"/>
  <c r="G67" i="88" s="1"/>
  <c r="G68" i="88"/>
  <c r="F68" i="88"/>
  <c r="G106" i="88"/>
  <c r="F106" i="88"/>
  <c r="F103" i="88"/>
  <c r="G103" i="88" s="1"/>
  <c r="G124" i="88" s="1"/>
  <c r="G165" i="88" s="1"/>
  <c r="F86" i="88"/>
  <c r="G86" i="88" s="1"/>
  <c r="F69" i="88"/>
  <c r="G69" i="88" s="1"/>
  <c r="G41" i="88"/>
  <c r="G41" i="87"/>
  <c r="G157" i="87" s="1"/>
  <c r="F69" i="87"/>
  <c r="G69" i="87" s="1"/>
  <c r="F105" i="87"/>
  <c r="G105" i="87" s="1"/>
  <c r="F137" i="87"/>
  <c r="G137" i="87" s="1"/>
  <c r="G140" i="87"/>
  <c r="F140" i="87"/>
  <c r="F142" i="87"/>
  <c r="G142" i="87" s="1"/>
  <c r="F106" i="87"/>
  <c r="G106" i="87" s="1"/>
  <c r="F121" i="87"/>
  <c r="G121" i="87" s="1"/>
  <c r="F67" i="87"/>
  <c r="G67" i="87" s="1"/>
  <c r="F79" i="87"/>
  <c r="G79" i="87" s="1"/>
  <c r="F86" i="87"/>
  <c r="G86" i="87" s="1"/>
  <c r="F68" i="87"/>
  <c r="G68" i="87" s="1"/>
  <c r="F103" i="87"/>
  <c r="G103" i="87" s="1"/>
  <c r="G135" i="87"/>
  <c r="F135" i="87"/>
  <c r="E70" i="86"/>
  <c r="F70" i="86" s="1"/>
  <c r="G70" i="86" s="1"/>
  <c r="E79" i="86"/>
  <c r="F79" i="86" s="1"/>
  <c r="G79" i="86" s="1"/>
  <c r="E96" i="86"/>
  <c r="F96" i="86" s="1"/>
  <c r="G96" i="86" s="1"/>
  <c r="G41" i="86"/>
  <c r="F140" i="86"/>
  <c r="G140" i="86" s="1"/>
  <c r="F68" i="86"/>
  <c r="G68" i="86"/>
  <c r="F103" i="86"/>
  <c r="G103" i="86" s="1"/>
  <c r="F69" i="86"/>
  <c r="G69" i="86" s="1"/>
  <c r="F121" i="86"/>
  <c r="G121" i="86" s="1"/>
  <c r="F67" i="86"/>
  <c r="G67" i="86"/>
  <c r="F86" i="86"/>
  <c r="G86" i="86" s="1"/>
  <c r="G137" i="86"/>
  <c r="F137" i="86"/>
  <c r="F106" i="86"/>
  <c r="G106" i="86" s="1"/>
  <c r="F142" i="86"/>
  <c r="G142" i="86"/>
  <c r="G41" i="85"/>
  <c r="F67" i="85"/>
  <c r="G67" i="85" s="1"/>
  <c r="F137" i="85"/>
  <c r="G137" i="85" s="1"/>
  <c r="F142" i="85"/>
  <c r="G142" i="85" s="1"/>
  <c r="F86" i="85"/>
  <c r="G86" i="85" s="1"/>
  <c r="F121" i="85"/>
  <c r="G121" i="85" s="1"/>
  <c r="F106" i="85"/>
  <c r="G106" i="85" s="1"/>
  <c r="F140" i="85"/>
  <c r="G140" i="85" s="1"/>
  <c r="F103" i="85"/>
  <c r="G103" i="85" s="1"/>
  <c r="F68" i="85"/>
  <c r="G68" i="85" s="1"/>
  <c r="F69" i="85"/>
  <c r="G69" i="85" s="1"/>
  <c r="G135" i="80"/>
  <c r="G150" i="82"/>
  <c r="G168" i="82" s="1"/>
  <c r="Y3" i="82" s="1"/>
  <c r="G41" i="82"/>
  <c r="G157" i="82" s="1"/>
  <c r="G41" i="80"/>
  <c r="W3" i="80" s="1"/>
  <c r="N18" i="80" s="1"/>
  <c r="E86" i="80"/>
  <c r="E79" i="80"/>
  <c r="E70" i="80"/>
  <c r="E69" i="80"/>
  <c r="E68" i="80"/>
  <c r="E96" i="80"/>
  <c r="E67" i="80"/>
  <c r="F149" i="80"/>
  <c r="G149" i="80" s="1"/>
  <c r="F138" i="80"/>
  <c r="G138" i="80" s="1"/>
  <c r="F137" i="80"/>
  <c r="G137" i="80" s="1"/>
  <c r="F142" i="80"/>
  <c r="G142" i="80" s="1"/>
  <c r="F140" i="80"/>
  <c r="G140" i="80" s="1"/>
  <c r="F148" i="80"/>
  <c r="G148" i="80" s="1"/>
  <c r="E103" i="82"/>
  <c r="G103" i="82" s="1"/>
  <c r="E105" i="82"/>
  <c r="G105" i="82" s="1"/>
  <c r="E104" i="82"/>
  <c r="G104" i="82" s="1"/>
  <c r="E106" i="82"/>
  <c r="G106" i="82" s="1"/>
  <c r="E121" i="82"/>
  <c r="G121" i="82" s="1"/>
  <c r="E70" i="82"/>
  <c r="G70" i="82" s="1"/>
  <c r="E96" i="82"/>
  <c r="G96" i="82" s="1"/>
  <c r="E69" i="82"/>
  <c r="G69" i="82" s="1"/>
  <c r="E86" i="82"/>
  <c r="G86" i="82" s="1"/>
  <c r="E68" i="82"/>
  <c r="G68" i="82" s="1"/>
  <c r="E79" i="82"/>
  <c r="G79" i="82" s="1"/>
  <c r="E67" i="82"/>
  <c r="G67" i="82" s="1"/>
  <c r="F96" i="98" l="1"/>
  <c r="G96" i="98" s="1"/>
  <c r="G99" i="98" s="1"/>
  <c r="G162" i="98" s="1"/>
  <c r="X3" i="98" s="1"/>
  <c r="G150" i="98"/>
  <c r="G168" i="98" s="1"/>
  <c r="Y3" i="98" s="1"/>
  <c r="G157" i="98"/>
  <c r="W3" i="98"/>
  <c r="N7" i="97"/>
  <c r="N6" i="97"/>
  <c r="G157" i="97"/>
  <c r="G99" i="97"/>
  <c r="G162" i="97" s="1"/>
  <c r="G124" i="97"/>
  <c r="G165" i="97" s="1"/>
  <c r="G150" i="97"/>
  <c r="G168" i="97" s="1"/>
  <c r="Y3" i="97" s="1"/>
  <c r="G150" i="96"/>
  <c r="G168" i="96" s="1"/>
  <c r="Y3" i="96" s="1"/>
  <c r="G124" i="96"/>
  <c r="G165" i="96" s="1"/>
  <c r="G99" i="96"/>
  <c r="G162" i="96" s="1"/>
  <c r="X3" i="96" s="1"/>
  <c r="G157" i="96"/>
  <c r="G173" i="96" s="1"/>
  <c r="W3" i="96"/>
  <c r="G99" i="95"/>
  <c r="G162" i="95" s="1"/>
  <c r="N9" i="95"/>
  <c r="N8" i="95"/>
  <c r="G150" i="95"/>
  <c r="G168" i="95" s="1"/>
  <c r="Y3" i="95" s="1"/>
  <c r="G124" i="95"/>
  <c r="G165" i="95" s="1"/>
  <c r="X3" i="95" s="1"/>
  <c r="G173" i="95"/>
  <c r="F96" i="94"/>
  <c r="G96" i="94" s="1"/>
  <c r="G99" i="94" s="1"/>
  <c r="G162" i="94" s="1"/>
  <c r="F70" i="94"/>
  <c r="G70" i="94"/>
  <c r="G150" i="94"/>
  <c r="G168" i="94" s="1"/>
  <c r="Y3" i="94" s="1"/>
  <c r="G124" i="94"/>
  <c r="G165" i="94" s="1"/>
  <c r="G157" i="94"/>
  <c r="W3" i="94"/>
  <c r="G150" i="93"/>
  <c r="G168" i="93" s="1"/>
  <c r="Y3" i="93" s="1"/>
  <c r="G99" i="93"/>
  <c r="G162" i="93" s="1"/>
  <c r="X3" i="93" s="1"/>
  <c r="G124" i="93"/>
  <c r="G165" i="93" s="1"/>
  <c r="G157" i="93"/>
  <c r="G173" i="93" s="1"/>
  <c r="W3" i="93"/>
  <c r="F96" i="92"/>
  <c r="G96" i="92" s="1"/>
  <c r="G99" i="92" s="1"/>
  <c r="G162" i="92" s="1"/>
  <c r="X3" i="92" s="1"/>
  <c r="G150" i="92"/>
  <c r="G168" i="92" s="1"/>
  <c r="Y3" i="92" s="1"/>
  <c r="F70" i="92"/>
  <c r="G70" i="92"/>
  <c r="G124" i="92"/>
  <c r="G165" i="92" s="1"/>
  <c r="G157" i="92"/>
  <c r="W3" i="92"/>
  <c r="G150" i="91"/>
  <c r="G168" i="91" s="1"/>
  <c r="Y3" i="91" s="1"/>
  <c r="G99" i="91"/>
  <c r="G162" i="91" s="1"/>
  <c r="G157" i="91"/>
  <c r="W3" i="91"/>
  <c r="G124" i="91"/>
  <c r="G165" i="91" s="1"/>
  <c r="G150" i="90"/>
  <c r="G168" i="90" s="1"/>
  <c r="Y3" i="90" s="1"/>
  <c r="G124" i="90"/>
  <c r="G165" i="90" s="1"/>
  <c r="G99" i="90"/>
  <c r="G162" i="90" s="1"/>
  <c r="X3" i="90" s="1"/>
  <c r="W3" i="90"/>
  <c r="G157" i="90"/>
  <c r="G173" i="90" s="1"/>
  <c r="G150" i="89"/>
  <c r="G168" i="89" s="1"/>
  <c r="Y3" i="89" s="1"/>
  <c r="G99" i="89"/>
  <c r="G162" i="89" s="1"/>
  <c r="G124" i="89"/>
  <c r="G165" i="89" s="1"/>
  <c r="X3" i="89" s="1"/>
  <c r="G157" i="89"/>
  <c r="G173" i="89" s="1"/>
  <c r="W3" i="89"/>
  <c r="P16" i="88"/>
  <c r="P15" i="88"/>
  <c r="G157" i="88"/>
  <c r="W3" i="88"/>
  <c r="G99" i="88"/>
  <c r="G162" i="88" s="1"/>
  <c r="X3" i="88" s="1"/>
  <c r="W3" i="87"/>
  <c r="G150" i="87"/>
  <c r="G168" i="87" s="1"/>
  <c r="Y3" i="87" s="1"/>
  <c r="G99" i="87"/>
  <c r="G162" i="87" s="1"/>
  <c r="G124" i="87"/>
  <c r="G165" i="87" s="1"/>
  <c r="G173" i="87" s="1"/>
  <c r="G150" i="86"/>
  <c r="G168" i="86" s="1"/>
  <c r="Y3" i="86" s="1"/>
  <c r="G124" i="86"/>
  <c r="G165" i="86" s="1"/>
  <c r="G99" i="86"/>
  <c r="G162" i="86" s="1"/>
  <c r="X3" i="86" s="1"/>
  <c r="G157" i="86"/>
  <c r="W3" i="86"/>
  <c r="W3" i="82"/>
  <c r="G150" i="85"/>
  <c r="G168" i="85" s="1"/>
  <c r="Y3" i="85" s="1"/>
  <c r="P18" i="85" s="1"/>
  <c r="E21" i="83" s="1"/>
  <c r="P4" i="85"/>
  <c r="P5" i="85"/>
  <c r="G124" i="85"/>
  <c r="G165" i="85" s="1"/>
  <c r="G99" i="85"/>
  <c r="G162" i="85" s="1"/>
  <c r="X3" i="85" s="1"/>
  <c r="O18" i="85" s="1"/>
  <c r="D21" i="83" s="1"/>
  <c r="G157" i="85"/>
  <c r="W3" i="85"/>
  <c r="N18" i="85" s="1"/>
  <c r="C21" i="83" s="1"/>
  <c r="G157" i="80"/>
  <c r="N16" i="80"/>
  <c r="N17" i="80"/>
  <c r="N14" i="80"/>
  <c r="N15" i="80"/>
  <c r="N12" i="80"/>
  <c r="N13" i="80"/>
  <c r="N10" i="80"/>
  <c r="N11" i="80"/>
  <c r="N8" i="80"/>
  <c r="N9" i="80"/>
  <c r="N6" i="80"/>
  <c r="N7" i="80"/>
  <c r="N4" i="80"/>
  <c r="C7" i="83" s="1"/>
  <c r="N5" i="80"/>
  <c r="G124" i="82"/>
  <c r="G165" i="82" s="1"/>
  <c r="G150" i="80"/>
  <c r="G168" i="80" s="1"/>
  <c r="Y3" i="80" s="1"/>
  <c r="P4" i="80" s="1"/>
  <c r="E7" i="83" s="1"/>
  <c r="F96" i="80"/>
  <c r="G96" i="80" s="1"/>
  <c r="F68" i="80"/>
  <c r="G68" i="80" s="1"/>
  <c r="F69" i="80"/>
  <c r="G69" i="80" s="1"/>
  <c r="F70" i="80"/>
  <c r="G70" i="80" s="1"/>
  <c r="F79" i="80"/>
  <c r="G79" i="80" s="1"/>
  <c r="F67" i="80"/>
  <c r="G67" i="80" s="1"/>
  <c r="F86" i="80"/>
  <c r="G86" i="80" s="1"/>
  <c r="P5" i="82"/>
  <c r="O5" i="82"/>
  <c r="N5" i="82"/>
  <c r="G99" i="82"/>
  <c r="G162" i="82" s="1"/>
  <c r="X3" i="82" s="1"/>
  <c r="N4" i="82"/>
  <c r="P4" i="82"/>
  <c r="O4" i="82"/>
  <c r="O6" i="98" l="1"/>
  <c r="O5" i="98"/>
  <c r="Q5" i="98" s="1"/>
  <c r="N6" i="98"/>
  <c r="Q6" i="98" s="1"/>
  <c r="N5" i="98"/>
  <c r="P6" i="98"/>
  <c r="P5" i="98"/>
  <c r="G173" i="98"/>
  <c r="P7" i="97"/>
  <c r="P6" i="97"/>
  <c r="G173" i="97"/>
  <c r="G179" i="97"/>
  <c r="AA3" i="97" s="1"/>
  <c r="M173" i="97"/>
  <c r="X3" i="97"/>
  <c r="N8" i="96"/>
  <c r="N7" i="96"/>
  <c r="O8" i="96"/>
  <c r="O7" i="96"/>
  <c r="P8" i="96"/>
  <c r="P7" i="96"/>
  <c r="G179" i="96"/>
  <c r="AA3" i="96" s="1"/>
  <c r="M173" i="96"/>
  <c r="O9" i="95"/>
  <c r="O8" i="95"/>
  <c r="Q8" i="95" s="1"/>
  <c r="P9" i="95"/>
  <c r="P8" i="95"/>
  <c r="G179" i="95"/>
  <c r="AA3" i="95" s="1"/>
  <c r="M173" i="95"/>
  <c r="P10" i="94"/>
  <c r="P9" i="94"/>
  <c r="G173" i="94"/>
  <c r="N10" i="94"/>
  <c r="N9" i="94"/>
  <c r="G179" i="94"/>
  <c r="AA3" i="94" s="1"/>
  <c r="M173" i="94"/>
  <c r="X3" i="94"/>
  <c r="O11" i="93"/>
  <c r="O10" i="93"/>
  <c r="N11" i="93"/>
  <c r="N10" i="93"/>
  <c r="Q10" i="93" s="1"/>
  <c r="P11" i="93"/>
  <c r="P10" i="93"/>
  <c r="G179" i="93"/>
  <c r="AA3" i="93" s="1"/>
  <c r="M173" i="93"/>
  <c r="O12" i="92"/>
  <c r="O11" i="92"/>
  <c r="P12" i="92"/>
  <c r="P11" i="92"/>
  <c r="G173" i="92"/>
  <c r="G179" i="92" s="1"/>
  <c r="AA3" i="92" s="1"/>
  <c r="N12" i="92"/>
  <c r="N11" i="92"/>
  <c r="Q11" i="92" s="1"/>
  <c r="Q12" i="92"/>
  <c r="M173" i="92"/>
  <c r="N13" i="91"/>
  <c r="N12" i="91"/>
  <c r="P13" i="91"/>
  <c r="P12" i="91"/>
  <c r="G173" i="91"/>
  <c r="X3" i="91"/>
  <c r="N14" i="90"/>
  <c r="N13" i="90"/>
  <c r="O14" i="90"/>
  <c r="Q14" i="90" s="1"/>
  <c r="O13" i="90"/>
  <c r="P14" i="90"/>
  <c r="P13" i="90"/>
  <c r="G179" i="90"/>
  <c r="AA3" i="90" s="1"/>
  <c r="M173" i="90"/>
  <c r="N15" i="89"/>
  <c r="N14" i="89"/>
  <c r="O15" i="89"/>
  <c r="Q15" i="89" s="1"/>
  <c r="O14" i="89"/>
  <c r="P15" i="89"/>
  <c r="P14" i="89"/>
  <c r="G179" i="89"/>
  <c r="AA3" i="89" s="1"/>
  <c r="M173" i="89"/>
  <c r="N16" i="88"/>
  <c r="N15" i="88"/>
  <c r="O16" i="88"/>
  <c r="O15" i="88"/>
  <c r="Q16" i="88"/>
  <c r="G173" i="88"/>
  <c r="P17" i="87"/>
  <c r="P16" i="87"/>
  <c r="N17" i="87"/>
  <c r="N16" i="87"/>
  <c r="G179" i="87"/>
  <c r="AA3" i="87" s="1"/>
  <c r="M173" i="87"/>
  <c r="X3" i="87"/>
  <c r="N18" i="86"/>
  <c r="N17" i="86"/>
  <c r="O18" i="86"/>
  <c r="O17" i="86"/>
  <c r="P18" i="86"/>
  <c r="P17" i="86"/>
  <c r="G173" i="86"/>
  <c r="Q18" i="85"/>
  <c r="F21" i="83" s="1"/>
  <c r="N4" i="85"/>
  <c r="N5" i="85"/>
  <c r="O4" i="85"/>
  <c r="Q4" i="85" s="1"/>
  <c r="O5" i="85"/>
  <c r="G173" i="85"/>
  <c r="P17" i="80"/>
  <c r="P18" i="80"/>
  <c r="P15" i="80"/>
  <c r="P16" i="80"/>
  <c r="P13" i="80"/>
  <c r="P14" i="80"/>
  <c r="P11" i="80"/>
  <c r="P12" i="80"/>
  <c r="P9" i="80"/>
  <c r="P10" i="80"/>
  <c r="P7" i="80"/>
  <c r="P8" i="80"/>
  <c r="P5" i="80"/>
  <c r="P6" i="80"/>
  <c r="G99" i="80"/>
  <c r="G162" i="80" s="1"/>
  <c r="Q5" i="82"/>
  <c r="Q4" i="82"/>
  <c r="G173" i="82"/>
  <c r="G179" i="98" l="1"/>
  <c r="AA3" i="98" s="1"/>
  <c r="M173" i="98"/>
  <c r="O7" i="97"/>
  <c r="Q7" i="97" s="1"/>
  <c r="O6" i="97"/>
  <c r="Q6" i="97" s="1"/>
  <c r="S7" i="97"/>
  <c r="S6" i="97"/>
  <c r="S8" i="96"/>
  <c r="S7" i="96"/>
  <c r="Q7" i="96"/>
  <c r="Q8" i="96"/>
  <c r="S9" i="95"/>
  <c r="S8" i="95"/>
  <c r="Q9" i="95"/>
  <c r="O10" i="94"/>
  <c r="Q10" i="94" s="1"/>
  <c r="O9" i="94"/>
  <c r="Q9" i="94" s="1"/>
  <c r="S10" i="94"/>
  <c r="S9" i="94"/>
  <c r="S11" i="93"/>
  <c r="S10" i="93"/>
  <c r="Q11" i="93"/>
  <c r="S12" i="92"/>
  <c r="S11" i="92"/>
  <c r="O13" i="91"/>
  <c r="Q13" i="91" s="1"/>
  <c r="O12" i="91"/>
  <c r="Q12" i="91" s="1"/>
  <c r="G179" i="91"/>
  <c r="AA3" i="91" s="1"/>
  <c r="M173" i="91"/>
  <c r="S14" i="90"/>
  <c r="S13" i="90"/>
  <c r="Q13" i="90"/>
  <c r="S15" i="89"/>
  <c r="S14" i="89"/>
  <c r="Q14" i="89"/>
  <c r="Q15" i="88"/>
  <c r="G179" i="88"/>
  <c r="AA3" i="88" s="1"/>
  <c r="M173" i="88"/>
  <c r="O17" i="87"/>
  <c r="Q17" i="87" s="1"/>
  <c r="O16" i="87"/>
  <c r="Q16" i="87" s="1"/>
  <c r="S17" i="87"/>
  <c r="S16" i="87"/>
  <c r="Q17" i="86"/>
  <c r="Q18" i="86"/>
  <c r="G179" i="86"/>
  <c r="AA3" i="86" s="1"/>
  <c r="M173" i="86"/>
  <c r="Q5" i="85"/>
  <c r="G179" i="85"/>
  <c r="AA3" i="85" s="1"/>
  <c r="S18" i="85" s="1"/>
  <c r="H21" i="83" s="1"/>
  <c r="M173" i="85"/>
  <c r="G179" i="82"/>
  <c r="AA3" i="82" s="1"/>
  <c r="M173" i="82"/>
  <c r="S6" i="98" l="1"/>
  <c r="S5" i="98"/>
  <c r="S13" i="91"/>
  <c r="S12" i="91"/>
  <c r="S16" i="88"/>
  <c r="S15" i="88"/>
  <c r="S18" i="86"/>
  <c r="S17" i="86"/>
  <c r="S4" i="85"/>
  <c r="S5" i="85"/>
  <c r="E121" i="80"/>
  <c r="E106" i="80"/>
  <c r="E105" i="80"/>
  <c r="E104" i="80"/>
  <c r="E112" i="80"/>
  <c r="E103" i="80"/>
  <c r="F104" i="80" l="1"/>
  <c r="G104" i="80" s="1"/>
  <c r="F106" i="80"/>
  <c r="G106" i="80" s="1"/>
  <c r="F103" i="80"/>
  <c r="G103" i="80" s="1"/>
  <c r="F112" i="80"/>
  <c r="G112" i="80" s="1"/>
  <c r="F105" i="80"/>
  <c r="G105" i="80" s="1"/>
  <c r="F121" i="80"/>
  <c r="G121" i="80" s="1"/>
  <c r="G124" i="80" l="1"/>
  <c r="G165" i="80" s="1"/>
  <c r="X3" i="80" s="1"/>
  <c r="O18" i="80" s="1"/>
  <c r="Q18" i="80" s="1"/>
  <c r="O16" i="80" l="1"/>
  <c r="Q16" i="80" s="1"/>
  <c r="O17" i="80"/>
  <c r="Q17" i="80" s="1"/>
  <c r="O14" i="80"/>
  <c r="Q14" i="80" s="1"/>
  <c r="O15" i="80"/>
  <c r="Q15" i="80" s="1"/>
  <c r="O12" i="80"/>
  <c r="Q12" i="80" s="1"/>
  <c r="O13" i="80"/>
  <c r="Q13" i="80" s="1"/>
  <c r="O10" i="80"/>
  <c r="Q10" i="80" s="1"/>
  <c r="O11" i="80"/>
  <c r="Q11" i="80" s="1"/>
  <c r="O8" i="80"/>
  <c r="Q8" i="80" s="1"/>
  <c r="O9" i="80"/>
  <c r="Q9" i="80" s="1"/>
  <c r="O6" i="80"/>
  <c r="Q6" i="80" s="1"/>
  <c r="O7" i="80"/>
  <c r="Q7" i="80" s="1"/>
  <c r="O4" i="80"/>
  <c r="D7" i="83" s="1"/>
  <c r="O5" i="80"/>
  <c r="Q5" i="80" s="1"/>
  <c r="G173" i="80"/>
  <c r="M173" i="80" s="1"/>
  <c r="Q4" i="80" l="1"/>
  <c r="F7" i="83" s="1"/>
  <c r="G179" i="80"/>
  <c r="AA3" i="80" s="1"/>
  <c r="S4" i="80" s="1"/>
  <c r="H7" i="83" s="1"/>
  <c r="S17" i="80" l="1"/>
  <c r="S18" i="80"/>
  <c r="S15" i="80"/>
  <c r="S16" i="80"/>
  <c r="S13" i="80"/>
  <c r="S14" i="80"/>
  <c r="S11" i="80"/>
  <c r="S12" i="80"/>
  <c r="S9" i="80"/>
  <c r="S10" i="80"/>
  <c r="S7" i="80"/>
  <c r="S8" i="80"/>
  <c r="S5" i="80"/>
  <c r="S6" i="8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C1BE8BF9-56F1-412C-81D1-D87E9FE1517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333A2370-3DDE-4747-9CC2-63774D26581D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6B0E8C1-08C6-41AF-936C-47D69B83C2C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72962601-64CA-4AC1-98E6-2CE6B2A4D9A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52EECEB-44D0-44B2-8276-13599D3C5A4C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9C6E54D2-7ED8-4C12-9E43-DBA519E9EB2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79CA42A-3A69-4529-9054-23116D55AEE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8C65B857-A1F0-4975-B77F-E8F25CE6D9B7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7307909-9E61-44FF-8C24-EE3DA076C88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1A51E60-EEC3-41F4-B371-83C9155A4BD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2E23E174-CE6A-478A-ACBC-9489389D457B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B3A195E-1D13-49C2-96B2-3EB4B41BE2F0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AEAD214C-F01F-43EC-9011-D766ADB58AB3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BA16739F-3CE5-40EA-81DC-299A024AE782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奈良県</author>
  </authors>
  <commentList>
    <comment ref="G176" authorId="0" shapeId="0" xr:uid="{F2D9D109-7284-4164-8B2D-50DC28810A76}">
      <text>
        <r>
          <rPr>
            <sz val="22"/>
            <color indexed="81"/>
            <rFont val="MS P ゴシック"/>
            <family val="3"/>
            <charset val="128"/>
          </rPr>
          <t>必ず手入力すること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<sst xmlns="http://schemas.openxmlformats.org/spreadsheetml/2006/main" count="4228" uniqueCount="256">
  <si>
    <t>数量</t>
    <rPh sb="0" eb="2">
      <t>スウリョウ</t>
    </rPh>
    <phoneticPr fontId="2"/>
  </si>
  <si>
    <t>ノート型</t>
    <rPh sb="3" eb="4">
      <t>ガタ</t>
    </rPh>
    <phoneticPr fontId="2"/>
  </si>
  <si>
    <t>単価</t>
    <rPh sb="0" eb="2">
      <t>タンカ</t>
    </rPh>
    <phoneticPr fontId="2"/>
  </si>
  <si>
    <t>計</t>
    <rPh sb="0" eb="1">
      <t>ケイ</t>
    </rPh>
    <phoneticPr fontId="2"/>
  </si>
  <si>
    <t>作業名</t>
    <rPh sb="0" eb="2">
      <t>サギョウ</t>
    </rPh>
    <rPh sb="2" eb="3">
      <t>メイ</t>
    </rPh>
    <phoneticPr fontId="2"/>
  </si>
  <si>
    <t>備考</t>
    <rPh sb="0" eb="1">
      <t>ビ</t>
    </rPh>
    <rPh sb="1" eb="2">
      <t>コウ</t>
    </rPh>
    <phoneticPr fontId="2"/>
  </si>
  <si>
    <t>合計</t>
    <rPh sb="0" eb="1">
      <t>ゴウ</t>
    </rPh>
    <rPh sb="1" eb="2">
      <t>ケイ</t>
    </rPh>
    <phoneticPr fontId="2"/>
  </si>
  <si>
    <t>数量</t>
    <rPh sb="0" eb="1">
      <t>カズ</t>
    </rPh>
    <rPh sb="1" eb="2">
      <t>リョウ</t>
    </rPh>
    <phoneticPr fontId="2"/>
  </si>
  <si>
    <t>備　　　考</t>
    <rPh sb="0" eb="1">
      <t>ソナエ</t>
    </rPh>
    <rPh sb="4" eb="5">
      <t>コウ</t>
    </rPh>
    <phoneticPr fontId="2"/>
  </si>
  <si>
    <t>合　　計</t>
    <rPh sb="0" eb="1">
      <t>ゴウ</t>
    </rPh>
    <rPh sb="3" eb="4">
      <t>ケイ</t>
    </rPh>
    <phoneticPr fontId="2"/>
  </si>
  <si>
    <t>統合端末</t>
    <rPh sb="0" eb="2">
      <t>トウゴウ</t>
    </rPh>
    <phoneticPr fontId="2"/>
  </si>
  <si>
    <t>品名</t>
    <rPh sb="0" eb="2">
      <t>ヒンメイ</t>
    </rPh>
    <phoneticPr fontId="2"/>
  </si>
  <si>
    <t>住民基本台帳ネットワークシステム関連機器</t>
    <rPh sb="16" eb="18">
      <t>カンレン</t>
    </rPh>
    <phoneticPr fontId="2"/>
  </si>
  <si>
    <t>ラックマウント型</t>
    <rPh sb="7" eb="8">
      <t>ガタ</t>
    </rPh>
    <phoneticPr fontId="2"/>
  </si>
  <si>
    <t>デスクトップ型</t>
    <rPh sb="6" eb="7">
      <t>ガタ</t>
    </rPh>
    <phoneticPr fontId="2"/>
  </si>
  <si>
    <t>ネットワークプリンタ</t>
    <phoneticPr fontId="2"/>
  </si>
  <si>
    <t>Ａ４専用</t>
    <rPh sb="2" eb="4">
      <t>センヨウ</t>
    </rPh>
    <phoneticPr fontId="2"/>
  </si>
  <si>
    <t>ネットワーク関連機器（ハブ）</t>
    <phoneticPr fontId="2"/>
  </si>
  <si>
    <t>ファイアウォール</t>
    <phoneticPr fontId="2"/>
  </si>
  <si>
    <t>オープン型</t>
  </si>
  <si>
    <t>タッチパネル</t>
    <phoneticPr fontId="2"/>
  </si>
  <si>
    <t>既存ネットワーク構成の把握</t>
    <rPh sb="0" eb="2">
      <t>キゾン</t>
    </rPh>
    <rPh sb="8" eb="10">
      <t>コウセイ</t>
    </rPh>
    <rPh sb="11" eb="13">
      <t>ハアク</t>
    </rPh>
    <phoneticPr fontId="2"/>
  </si>
  <si>
    <t>移行計画の作成</t>
    <rPh sb="0" eb="2">
      <t>イコウ</t>
    </rPh>
    <rPh sb="2" eb="4">
      <t>ケイカク</t>
    </rPh>
    <rPh sb="5" eb="7">
      <t>サクセイ</t>
    </rPh>
    <phoneticPr fontId="2"/>
  </si>
  <si>
    <t>移行計画を書面で提出</t>
    <rPh sb="0" eb="2">
      <t>イコウ</t>
    </rPh>
    <rPh sb="2" eb="4">
      <t>ケイカク</t>
    </rPh>
    <rPh sb="5" eb="7">
      <t>ショメン</t>
    </rPh>
    <rPh sb="8" eb="10">
      <t>テイシュツ</t>
    </rPh>
    <phoneticPr fontId="2"/>
  </si>
  <si>
    <t>機器の搬入</t>
    <rPh sb="0" eb="2">
      <t>キキ</t>
    </rPh>
    <rPh sb="3" eb="5">
      <t>ハンニュウ</t>
    </rPh>
    <phoneticPr fontId="2"/>
  </si>
  <si>
    <t>機器導入フェーズ</t>
    <rPh sb="0" eb="2">
      <t>キキ</t>
    </rPh>
    <rPh sb="2" eb="4">
      <t>ドウニュウ</t>
    </rPh>
    <phoneticPr fontId="2"/>
  </si>
  <si>
    <t>記憶媒体を含む</t>
    <rPh sb="0" eb="2">
      <t>キオク</t>
    </rPh>
    <rPh sb="2" eb="4">
      <t>バイタイ</t>
    </rPh>
    <rPh sb="5" eb="6">
      <t>フク</t>
    </rPh>
    <phoneticPr fontId="2"/>
  </si>
  <si>
    <t>機器更改移行手引書（市町村版）参照</t>
    <rPh sb="0" eb="2">
      <t>キキ</t>
    </rPh>
    <rPh sb="2" eb="4">
      <t>コウカイ</t>
    </rPh>
    <rPh sb="4" eb="6">
      <t>イコウ</t>
    </rPh>
    <rPh sb="6" eb="9">
      <t>テビキショ</t>
    </rPh>
    <rPh sb="10" eb="13">
      <t>シチョウソン</t>
    </rPh>
    <rPh sb="13" eb="14">
      <t>バン</t>
    </rPh>
    <rPh sb="15" eb="17">
      <t>サンショウ</t>
    </rPh>
    <phoneticPr fontId="2"/>
  </si>
  <si>
    <t>〃</t>
    <phoneticPr fontId="2"/>
  </si>
  <si>
    <t>移行リハーサルフェーズ</t>
    <rPh sb="0" eb="2">
      <t>イコウ</t>
    </rPh>
    <phoneticPr fontId="2"/>
  </si>
  <si>
    <t>移行フェーズ</t>
    <rPh sb="0" eb="2">
      <t>イコウ</t>
    </rPh>
    <phoneticPr fontId="2"/>
  </si>
  <si>
    <t>⑨鍵情報生成</t>
    <rPh sb="1" eb="2">
      <t>カギ</t>
    </rPh>
    <rPh sb="2" eb="4">
      <t>ジョウホウ</t>
    </rPh>
    <rPh sb="4" eb="6">
      <t>セイセイ</t>
    </rPh>
    <phoneticPr fontId="2"/>
  </si>
  <si>
    <t>後処理フェーズ</t>
    <rPh sb="0" eb="1">
      <t>アト</t>
    </rPh>
    <rPh sb="1" eb="3">
      <t>ショリ</t>
    </rPh>
    <phoneticPr fontId="2"/>
  </si>
  <si>
    <t>①設定情報リストの印刷【更改前統合端末】</t>
    <rPh sb="1" eb="3">
      <t>セッテイ</t>
    </rPh>
    <rPh sb="3" eb="5">
      <t>ジョウホウ</t>
    </rPh>
    <rPh sb="9" eb="11">
      <t>インサツ</t>
    </rPh>
    <rPh sb="12" eb="14">
      <t>コウカイ</t>
    </rPh>
    <phoneticPr fontId="2"/>
  </si>
  <si>
    <t>②送付先情報入力用テンプレートファイルの移出【更改前統合端末】</t>
    <rPh sb="1" eb="4">
      <t>ソウフサキ</t>
    </rPh>
    <rPh sb="4" eb="6">
      <t>ジョウホウ</t>
    </rPh>
    <rPh sb="6" eb="9">
      <t>ニュウリョクヨウ</t>
    </rPh>
    <rPh sb="20" eb="22">
      <t>イシュツ</t>
    </rPh>
    <phoneticPr fontId="2"/>
  </si>
  <si>
    <t>③統合端末の導入【更改後統合端末】</t>
    <rPh sb="6" eb="8">
      <t>ドウニュウ</t>
    </rPh>
    <rPh sb="9" eb="11">
      <t>コウカイ</t>
    </rPh>
    <rPh sb="11" eb="12">
      <t>ゴ</t>
    </rPh>
    <phoneticPr fontId="2"/>
  </si>
  <si>
    <t>⑤業務アプリケーション等差分登録【更改後統合端末】</t>
    <rPh sb="1" eb="3">
      <t>ギョウム</t>
    </rPh>
    <rPh sb="11" eb="12">
      <t>トウ</t>
    </rPh>
    <rPh sb="12" eb="14">
      <t>サブン</t>
    </rPh>
    <rPh sb="14" eb="16">
      <t>トウロク</t>
    </rPh>
    <rPh sb="17" eb="19">
      <t>コウカイ</t>
    </rPh>
    <rPh sb="19" eb="20">
      <t>ゴ</t>
    </rPh>
    <phoneticPr fontId="2"/>
  </si>
  <si>
    <t>①操作ログの集約【更改前統合端末】</t>
    <rPh sb="1" eb="3">
      <t>ソウサ</t>
    </rPh>
    <rPh sb="6" eb="8">
      <t>シュウヤク</t>
    </rPh>
    <rPh sb="9" eb="11">
      <t>コウカイ</t>
    </rPh>
    <rPh sb="11" eb="12">
      <t>マエ</t>
    </rPh>
    <phoneticPr fontId="2"/>
  </si>
  <si>
    <t>①データの完全消去【更改前統合端末】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</si>
  <si>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②庁舎間の移動【更改前統合端末】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</si>
  <si>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オープン型</t>
    <phoneticPr fontId="2"/>
  </si>
  <si>
    <t>（エ）</t>
    <phoneticPr fontId="2"/>
  </si>
  <si>
    <t>（ウ）</t>
    <phoneticPr fontId="2"/>
  </si>
  <si>
    <t>（イ）</t>
    <phoneticPr fontId="2"/>
  </si>
  <si>
    <t>（ア）</t>
    <phoneticPr fontId="2"/>
  </si>
  <si>
    <t>⑤統合端末の環境設定【更改後統合端末】</t>
    <rPh sb="6" eb="8">
      <t>カンキョウ</t>
    </rPh>
    <rPh sb="8" eb="10">
      <t>セッテイ</t>
    </rPh>
    <rPh sb="11" eb="13">
      <t>コウカイ</t>
    </rPh>
    <rPh sb="13" eb="14">
      <t>ゴ</t>
    </rPh>
    <phoneticPr fontId="2"/>
  </si>
  <si>
    <t>⑦カード関連情報の移行【更改前・更改後統合端末】</t>
    <rPh sb="4" eb="6">
      <t>カンレン</t>
    </rPh>
    <rPh sb="6" eb="8">
      <t>ジョウホウ</t>
    </rPh>
    <rPh sb="9" eb="11">
      <t>イコウ</t>
    </rPh>
    <rPh sb="12" eb="14">
      <t>コウカイ</t>
    </rPh>
    <rPh sb="14" eb="15">
      <t>マエ</t>
    </rPh>
    <rPh sb="16" eb="18">
      <t>コウカイ</t>
    </rPh>
    <rPh sb="18" eb="19">
      <t>ゴ</t>
    </rPh>
    <rPh sb="19" eb="21">
      <t>トウゴウ</t>
    </rPh>
    <rPh sb="21" eb="23">
      <t>タンマツ</t>
    </rPh>
    <phoneticPr fontId="2"/>
  </si>
  <si>
    <t>⑧設定情報リストの印刷【更改後統合端末】</t>
    <rPh sb="1" eb="3">
      <t>セッテイ</t>
    </rPh>
    <rPh sb="3" eb="5">
      <t>ジョウホウ</t>
    </rPh>
    <rPh sb="9" eb="11">
      <t>インサツ</t>
    </rPh>
    <rPh sb="12" eb="14">
      <t>コウカイ</t>
    </rPh>
    <rPh sb="14" eb="15">
      <t>ゴ</t>
    </rPh>
    <phoneticPr fontId="2"/>
  </si>
  <si>
    <t>市町村名</t>
    <rPh sb="0" eb="3">
      <t>シチョウソン</t>
    </rPh>
    <rPh sb="3" eb="4">
      <t>メイ</t>
    </rPh>
    <phoneticPr fontId="3"/>
  </si>
  <si>
    <t>大和高田市</t>
  </si>
  <si>
    <t>大和郡山市</t>
  </si>
  <si>
    <t>橿原市</t>
  </si>
  <si>
    <t>五條市</t>
  </si>
  <si>
    <t>香芝市</t>
  </si>
  <si>
    <t>葛城市</t>
  </si>
  <si>
    <t>宇陀市</t>
  </si>
  <si>
    <t>三郷町</t>
  </si>
  <si>
    <t>川西町</t>
  </si>
  <si>
    <t>三宅町</t>
  </si>
  <si>
    <t>田原本町</t>
  </si>
  <si>
    <t>上牧町</t>
  </si>
  <si>
    <t>王寺町</t>
  </si>
  <si>
    <t>広陵町</t>
  </si>
  <si>
    <t>河合町</t>
  </si>
  <si>
    <t>機器代</t>
    <rPh sb="2" eb="3">
      <t>ダイ</t>
    </rPh>
    <phoneticPr fontId="2"/>
  </si>
  <si>
    <t>搬入設置・現場調整作業費</t>
    <phoneticPr fontId="2"/>
  </si>
  <si>
    <t>機器保守費</t>
    <phoneticPr fontId="2"/>
  </si>
  <si>
    <t>総合計</t>
    <rPh sb="0" eb="3">
      <t>ソウゴウケイ</t>
    </rPh>
    <phoneticPr fontId="2"/>
  </si>
  <si>
    <t>単位：円（税抜き）</t>
    <phoneticPr fontId="2"/>
  </si>
  <si>
    <t>搬入設置・
現場調整作業費</t>
    <phoneticPr fontId="2"/>
  </si>
  <si>
    <t>＜様式Ａ―２＞　　</t>
    <phoneticPr fontId="2"/>
  </si>
  <si>
    <t>別紙２－１</t>
    <phoneticPr fontId="2"/>
  </si>
  <si>
    <t>住民基本台帳ネットワークシステム関連機器   市町村別導入機器一覧表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phoneticPr fontId="2"/>
  </si>
  <si>
    <t>No</t>
    <phoneticPr fontId="3"/>
  </si>
  <si>
    <t>県　名</t>
    <rPh sb="0" eb="1">
      <t>ケン</t>
    </rPh>
    <rPh sb="2" eb="3">
      <t>メイ</t>
    </rPh>
    <phoneticPr fontId="2"/>
  </si>
  <si>
    <t>担当課名</t>
    <rPh sb="0" eb="2">
      <t>タントウ</t>
    </rPh>
    <rPh sb="2" eb="4">
      <t>カメイ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</si>
  <si>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</si>
  <si>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</si>
  <si>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E-mail</t>
    <phoneticPr fontId="2"/>
  </si>
  <si>
    <t>機器関係</t>
    <rPh sb="0" eb="2">
      <t>キキ</t>
    </rPh>
    <rPh sb="2" eb="4">
      <t>カンケイ</t>
    </rPh>
    <phoneticPr fontId="2"/>
  </si>
  <si>
    <t>希望
納入
期限</t>
    <phoneticPr fontId="2"/>
  </si>
  <si>
    <t>契約形態</t>
    <rPh sb="0" eb="2">
      <t>ケイヤク</t>
    </rPh>
    <phoneticPr fontId="2"/>
  </si>
  <si>
    <t>住民基本台帳ネットワークシステム機器</t>
    <rPh sb="0" eb="2">
      <t>ジュウミン</t>
    </rPh>
    <rPh sb="2" eb="4">
      <t>キホン</t>
    </rPh>
    <rPh sb="4" eb="6">
      <t>ダイチョウ</t>
    </rPh>
    <rPh sb="16" eb="18">
      <t>キキ</t>
    </rPh>
    <phoneticPr fontId="2"/>
  </si>
  <si>
    <t>機器</t>
    <phoneticPr fontId="2"/>
  </si>
  <si>
    <t>令和７年9月</t>
    <rPh sb="0" eb="2">
      <t>レイワ</t>
    </rPh>
    <phoneticPr fontId="2"/>
  </si>
  <si>
    <t>ＣＳ</t>
    <phoneticPr fontId="3"/>
  </si>
  <si>
    <t>統合端末</t>
    <rPh sb="0" eb="4">
      <t>トウゴウタンマツ</t>
    </rPh>
    <phoneticPr fontId="2"/>
  </si>
  <si>
    <t>ネットワーク
プリンタ</t>
    <phoneticPr fontId="2"/>
  </si>
  <si>
    <t>ハブ</t>
    <phoneticPr fontId="3"/>
  </si>
  <si>
    <t>ＦＷ</t>
    <phoneticPr fontId="2"/>
  </si>
  <si>
    <t>ICカード
R/W</t>
    <phoneticPr fontId="3"/>
  </si>
  <si>
    <t>照合情報
読取装置
（CS用）</t>
    <rPh sb="13" eb="14">
      <t>ヨウ</t>
    </rPh>
    <phoneticPr fontId="2"/>
  </si>
  <si>
    <t>照合情報
読取装置
(統合端末用)</t>
    <rPh sb="11" eb="16">
      <t>トウゴウタンマツヨウ</t>
    </rPh>
    <phoneticPr fontId="2"/>
  </si>
  <si>
    <t>LTO９データカートリッジ（５巻セット）</t>
    <phoneticPr fontId="2"/>
  </si>
  <si>
    <t>タッチ
パネル</t>
    <phoneticPr fontId="2"/>
  </si>
  <si>
    <t>タッチ
パネル
(タブレット端末）</t>
    <rPh sb="14" eb="16">
      <t>タンマツ</t>
    </rPh>
    <phoneticPr fontId="2"/>
  </si>
  <si>
    <t>契約形態</t>
    <phoneticPr fontId="2"/>
  </si>
  <si>
    <t>リース
開始月</t>
    <rPh sb="4" eb="6">
      <t>カイシ</t>
    </rPh>
    <rPh sb="6" eb="7">
      <t>ヅキ</t>
    </rPh>
    <phoneticPr fontId="2"/>
  </si>
  <si>
    <t>令和７年10月</t>
    <phoneticPr fontId="2"/>
  </si>
  <si>
    <t>ラックマウント型</t>
    <phoneticPr fontId="3"/>
  </si>
  <si>
    <t>ラックマウント型
（ディスプレイ，マウス，キーボード無し）</t>
    <phoneticPr fontId="3"/>
  </si>
  <si>
    <t>令和７年11月</t>
    <phoneticPr fontId="2"/>
  </si>
  <si>
    <t>A4専用</t>
    <rPh sb="2" eb="4">
      <t>センヨウ</t>
    </rPh>
    <phoneticPr fontId="2"/>
  </si>
  <si>
    <t>奈良県</t>
    <rPh sb="0" eb="3">
      <t>ナラケン</t>
    </rPh>
    <phoneticPr fontId="17"/>
  </si>
  <si>
    <t>市民課</t>
  </si>
  <si>
    <t>0745-22-1101</t>
  </si>
  <si>
    <t>0745-25-1829</t>
  </si>
  <si>
    <t>simin@city.yamatotakada.lg.jp</t>
  </si>
  <si>
    <t>令和７年11月</t>
  </si>
  <si>
    <t>リース</t>
  </si>
  <si>
    <t>令和７年12月</t>
  </si>
  <si>
    <t>委託</t>
  </si>
  <si>
    <t>物品売買</t>
    <phoneticPr fontId="2"/>
  </si>
  <si>
    <t>0743-53-1151　（313）</t>
  </si>
  <si>
    <t>0743-53-1049</t>
  </si>
  <si>
    <t>simin@city.yamatokoriyama.lg.jp</t>
  </si>
  <si>
    <t>物品売買</t>
  </si>
  <si>
    <t>リース</t>
    <phoneticPr fontId="2"/>
  </si>
  <si>
    <t>情報システム課</t>
  </si>
  <si>
    <t>0744-47-2637</t>
  </si>
  <si>
    <t>0744-24-9706</t>
  </si>
  <si>
    <t>johosys2@city.kashihara.nara.jp</t>
  </si>
  <si>
    <t>令和７年9月</t>
    <rPh sb="0" eb="2">
      <t>レイワ</t>
    </rPh>
    <phoneticPr fontId="26"/>
  </si>
  <si>
    <t>0747-22-4001（内線262）</t>
  </si>
  <si>
    <t>0747-22-1885</t>
  </si>
  <si>
    <t>shiminka@city.gojo.lg.jp</t>
  </si>
  <si>
    <t>0745-76-2001（内線112）</t>
  </si>
  <si>
    <t>0745-78-3830</t>
  </si>
  <si>
    <t>shiminka@city.kashiba.lg.jp</t>
  </si>
  <si>
    <t>令和７年10月</t>
  </si>
  <si>
    <t>委託</t>
    <phoneticPr fontId="2"/>
  </si>
  <si>
    <t>総合窓口課</t>
  </si>
  <si>
    <t>0745-69-3001</t>
  </si>
  <si>
    <t>0745-69-6456</t>
  </si>
  <si>
    <t>shimin@city.katsuragi.lg.jp</t>
  </si>
  <si>
    <t>0745-82-2143</t>
  </si>
  <si>
    <t>0745-82-7234</t>
  </si>
  <si>
    <t>shimin@city.uda.lg.jp</t>
  </si>
  <si>
    <t>住民福祉課</t>
  </si>
  <si>
    <t>0745-43-7321</t>
  </si>
  <si>
    <t>0745-32-3768</t>
  </si>
  <si>
    <t>jumin@town.sango.lg.jp</t>
  </si>
  <si>
    <t>住民保険課</t>
  </si>
  <si>
    <t>0745-44-2611</t>
  </si>
  <si>
    <t>0745-44-4780</t>
  </si>
  <si>
    <t>juminhoken@town.nara-kawanishi.lg.jp</t>
  </si>
  <si>
    <t>経営戦略課</t>
  </si>
  <si>
    <t>0745-44-3070</t>
    <phoneticPr fontId="2"/>
  </si>
  <si>
    <t>0745-43-0922</t>
    <phoneticPr fontId="2"/>
  </si>
  <si>
    <t>keiei@town.miyake.lg.jp</t>
  </si>
  <si>
    <t>住民保健課</t>
  </si>
  <si>
    <t>0744-34-2087</t>
  </si>
  <si>
    <t>0744-32-2977</t>
  </si>
  <si>
    <t>mado@town.tawaramoto.lg.jp</t>
  </si>
  <si>
    <t>0745-76-2508</t>
  </si>
  <si>
    <t>0745-77-6671</t>
  </si>
  <si>
    <t>juumin@town.kanmaki.lg.jp</t>
  </si>
  <si>
    <t>住民課</t>
  </si>
  <si>
    <t>0745-73-2001(内線104)</t>
  </si>
  <si>
    <t>0745-73-6331</t>
  </si>
  <si>
    <t>jyuumin-j@town.oji.nara.jp</t>
  </si>
  <si>
    <t>0745-55-1001</t>
  </si>
  <si>
    <t>0745-55-1009</t>
  </si>
  <si>
    <t>juuminka@town.nara-koryo.lg.jp</t>
  </si>
  <si>
    <t>0745-57-0200（内線154）</t>
  </si>
  <si>
    <t>0745-58-2010</t>
  </si>
  <si>
    <t>jumin@town.kawai.nara.lg.jp</t>
  </si>
  <si>
    <t>上記の通り積算します。</t>
  </si>
  <si>
    <t>　　奈良県地域デジタル化推進協議会会長　　殿</t>
    <phoneticPr fontId="2"/>
  </si>
  <si>
    <t>入札者</t>
    <rPh sb="0" eb="3">
      <t>ニュウサツシャ</t>
    </rPh>
    <phoneticPr fontId="2"/>
  </si>
  <si>
    <t>商号又は名称</t>
  </si>
  <si>
    <t>住　所</t>
  </si>
  <si>
    <t>※様式Ａ－２添付資料もご作成ください。</t>
    <phoneticPr fontId="2"/>
  </si>
  <si>
    <t>　住　所　</t>
    <rPh sb="1" eb="2">
      <t>ジュウ</t>
    </rPh>
    <rPh sb="3" eb="4">
      <t>ショ</t>
    </rPh>
    <phoneticPr fontId="2"/>
  </si>
  <si>
    <t>　商号又は名称　</t>
    <phoneticPr fontId="2"/>
  </si>
  <si>
    <t>積算内訳書</t>
    <rPh sb="0" eb="2">
      <t>セキサン</t>
    </rPh>
    <rPh sb="2" eb="5">
      <t>ウチワケショ</t>
    </rPh>
    <phoneticPr fontId="2"/>
  </si>
  <si>
    <t>＜様式Ａ－２添付資料＞</t>
    <phoneticPr fontId="2"/>
  </si>
  <si>
    <t>（共同調達参加団体名）積算内訳書</t>
    <rPh sb="1" eb="3">
      <t>キョウドウ</t>
    </rPh>
    <rPh sb="3" eb="5">
      <t>チョウタツ</t>
    </rPh>
    <rPh sb="5" eb="7">
      <t>サンカ</t>
    </rPh>
    <rPh sb="7" eb="9">
      <t>ダンタイ</t>
    </rPh>
    <rPh sb="9" eb="10">
      <t>メイ</t>
    </rPh>
    <rPh sb="11" eb="13">
      <t>セキサン</t>
    </rPh>
    <rPh sb="13" eb="16">
      <t>ウチワケショ</t>
    </rPh>
    <phoneticPr fontId="2"/>
  </si>
  <si>
    <t>ＣＳ</t>
    <phoneticPr fontId="2"/>
  </si>
  <si>
    <t>ラックマウント型（ディスプレイ，マウス，マウスパッド，キーボード無し）</t>
    <rPh sb="7" eb="8">
      <t>ガタ</t>
    </rPh>
    <phoneticPr fontId="2"/>
  </si>
  <si>
    <t>ＩＣカードリーダ/ライタ</t>
  </si>
  <si>
    <t>照合情報読取装置（ＣＳ用）</t>
    <rPh sb="11" eb="12">
      <t>ヨウ</t>
    </rPh>
    <phoneticPr fontId="2"/>
  </si>
  <si>
    <t>照合情報読取装置（統合端末用）</t>
    <rPh sb="9" eb="14">
      <t>トウゴウタンマツヨウ</t>
    </rPh>
    <phoneticPr fontId="2"/>
  </si>
  <si>
    <t>LTO９データカートリッジ（５巻セット）</t>
    <rPh sb="15" eb="16">
      <t>マ</t>
    </rPh>
    <phoneticPr fontId="2"/>
  </si>
  <si>
    <t>タッチパネル（タブレット端末）</t>
    <phoneticPr fontId="2"/>
  </si>
  <si>
    <t>（１）</t>
    <phoneticPr fontId="2"/>
  </si>
  <si>
    <t>住民基本台帳ネットワークシステム関連機器（消費税別）</t>
    <rPh sb="0" eb="2">
      <t>ジュウミン</t>
    </rPh>
    <rPh sb="2" eb="4">
      <t>キホン</t>
    </rPh>
    <rPh sb="4" eb="6">
      <t>ダイチョウ</t>
    </rPh>
    <rPh sb="16" eb="18">
      <t>カンレン</t>
    </rPh>
    <rPh sb="18" eb="20">
      <t>キキ</t>
    </rPh>
    <rPh sb="21" eb="24">
      <t>ショウヒゼイ</t>
    </rPh>
    <rPh sb="24" eb="25">
      <t>ベツ</t>
    </rPh>
    <phoneticPr fontId="2"/>
  </si>
  <si>
    <t>注１）数量欄には，「４．調達物品名の内容」を参照して，該当の合計数量を記入してください。</t>
    <rPh sb="0" eb="1">
      <t>チュウ</t>
    </rPh>
    <rPh sb="3" eb="5">
      <t>スウリョウ</t>
    </rPh>
    <rPh sb="5" eb="6">
      <t>ラン</t>
    </rPh>
    <rPh sb="22" eb="24">
      <t>サンショウ</t>
    </rPh>
    <rPh sb="27" eb="29">
      <t>ガイトウ</t>
    </rPh>
    <rPh sb="30" eb="32">
      <t>ゴウケイ</t>
    </rPh>
    <rPh sb="32" eb="34">
      <t>スウリョウ</t>
    </rPh>
    <rPh sb="35" eb="37">
      <t>キニュウ</t>
    </rPh>
    <phoneticPr fontId="2"/>
  </si>
  <si>
    <t>注２）単価欄には，下記の品名区分に従い，各機器ごとに１式あたりの税別単価を記入してください。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1">
      <t>カク</t>
    </rPh>
    <rPh sb="21" eb="23">
      <t>キキ</t>
    </rPh>
    <rPh sb="27" eb="28">
      <t>シキ</t>
    </rPh>
    <rPh sb="32" eb="33">
      <t>ゼイ</t>
    </rPh>
    <rPh sb="33" eb="34">
      <t>ベツ</t>
    </rPh>
    <rPh sb="34" eb="36">
      <t>タンカ</t>
    </rPh>
    <rPh sb="37" eb="39">
      <t>キニュウ</t>
    </rPh>
    <phoneticPr fontId="2"/>
  </si>
  <si>
    <t>注３）構成品目の詳細を内訳明細として添付してください。</t>
    <rPh sb="0" eb="1">
      <t>チュウ</t>
    </rPh>
    <rPh sb="3" eb="7">
      <t>コウセイヒンモク</t>
    </rPh>
    <rPh sb="8" eb="10">
      <t>ショウサイ</t>
    </rPh>
    <rPh sb="11" eb="13">
      <t>ウチワケ</t>
    </rPh>
    <rPh sb="13" eb="15">
      <t>メイサイ</t>
    </rPh>
    <rPh sb="18" eb="20">
      <t>テンプ</t>
    </rPh>
    <phoneticPr fontId="2"/>
  </si>
  <si>
    <t>※なお，複数の機能が同梱されている場合は，品名にその旨を記載し備考欄に機能明細を記載すること。</t>
  </si>
  <si>
    <t>（２）</t>
    <phoneticPr fontId="2"/>
  </si>
  <si>
    <t>機器搬入設置・現場調整作業費（消費税別）</t>
    <rPh sb="0" eb="2">
      <t>キキ</t>
    </rPh>
    <rPh sb="7" eb="9">
      <t>ゲンバ</t>
    </rPh>
    <rPh sb="9" eb="11">
      <t>チョウセイ</t>
    </rPh>
    <rPh sb="11" eb="13">
      <t>サギョウ</t>
    </rPh>
    <rPh sb="15" eb="18">
      <t>ショウヒゼイ</t>
    </rPh>
    <rPh sb="18" eb="19">
      <t>ベツ</t>
    </rPh>
    <phoneticPr fontId="2"/>
  </si>
  <si>
    <t>注１）数量欄には，「４．調達物品名の内容」を参照して，該当数量を記入してください。</t>
    <phoneticPr fontId="2"/>
  </si>
  <si>
    <t>注２）単価欄には，下記の作業名区分に従い，作業毎に１式（１市町村）あたりの税別単価を記入してください。</t>
    <phoneticPr fontId="2"/>
  </si>
  <si>
    <t>注３）市町村の単価は統一してください。</t>
    <phoneticPr fontId="2"/>
  </si>
  <si>
    <t>①ＣＳの導入【更改後ＣＳ】</t>
    <rPh sb="4" eb="6">
      <t>ドウニュウ</t>
    </rPh>
    <rPh sb="7" eb="9">
      <t>コウカイ</t>
    </rPh>
    <rPh sb="9" eb="10">
      <t>ゴ</t>
    </rPh>
    <phoneticPr fontId="2"/>
  </si>
  <si>
    <t>②情報提供業務の導入【更改後ＣＳ】</t>
    <rPh sb="1" eb="3">
      <t>ジョウホウ</t>
    </rPh>
    <rPh sb="3" eb="5">
      <t>テイキョウ</t>
    </rPh>
    <rPh sb="5" eb="7">
      <t>ギョウム</t>
    </rPh>
    <rPh sb="8" eb="10">
      <t>ドウニュウ</t>
    </rPh>
    <rPh sb="11" eb="13">
      <t>コウカイ</t>
    </rPh>
    <rPh sb="13" eb="14">
      <t>ゴ</t>
    </rPh>
    <phoneticPr fontId="2"/>
  </si>
  <si>
    <t>③附票情報提供業務の導入【更改後ＣＳ】</t>
    <rPh sb="1" eb="3">
      <t>フヒョウ</t>
    </rPh>
    <rPh sb="3" eb="5">
      <t>ジョウホウ</t>
    </rPh>
    <rPh sb="5" eb="7">
      <t>テイキョウ</t>
    </rPh>
    <rPh sb="7" eb="9">
      <t>ギョウム</t>
    </rPh>
    <rPh sb="10" eb="12">
      <t>ドウニュウ</t>
    </rPh>
    <rPh sb="13" eb="15">
      <t>コウカイ</t>
    </rPh>
    <rPh sb="15" eb="16">
      <t>ゴ</t>
    </rPh>
    <phoneticPr fontId="2"/>
  </si>
  <si>
    <t>④セキュリティ情報等収集機能のインストール</t>
    <phoneticPr fontId="2"/>
  </si>
  <si>
    <t>⑤独自利用システムのWindows ファイアウォール設定【更改後ＣＳ】</t>
    <phoneticPr fontId="2"/>
  </si>
  <si>
    <t>⑥フルスキャンの実施</t>
    <phoneticPr fontId="2"/>
  </si>
  <si>
    <t>⑦業務アプリケーション等差分登録【更改後ＣＳ】</t>
    <phoneticPr fontId="2"/>
  </si>
  <si>
    <t>⑧システムバックアップ【更改後ＣＳ】</t>
    <rPh sb="12" eb="14">
      <t>コウカイ</t>
    </rPh>
    <rPh sb="14" eb="15">
      <t>ゴ</t>
    </rPh>
    <phoneticPr fontId="2"/>
  </si>
  <si>
    <t>①業務処理状況の確認等【更改前ＣＳ】</t>
    <rPh sb="1" eb="3">
      <t>ギョウム</t>
    </rPh>
    <rPh sb="3" eb="5">
      <t>ショリ</t>
    </rPh>
    <rPh sb="5" eb="7">
      <t>ジョウキョウ</t>
    </rPh>
    <rPh sb="8" eb="11">
      <t>カクニントウ</t>
    </rPh>
    <rPh sb="12" eb="14">
      <t>コウカイ</t>
    </rPh>
    <rPh sb="14" eb="15">
      <t>マエ</t>
    </rPh>
    <phoneticPr fontId="2"/>
  </si>
  <si>
    <t>②移行データの移出【更改前ＣＳ】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</si>
  <si>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③移行データの移入【更改後ＣＳ】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</si>
  <si>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④移行データ等の確認【更改後ＣＳ】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</si>
  <si>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⑤バックアップ運用の確認【更改後ＣＳ】</t>
    <rPh sb="7" eb="9">
      <t>ウンヨウ</t>
    </rPh>
    <rPh sb="10" eb="12">
      <t>カクニン</t>
    </rPh>
    <rPh sb="13" eb="15">
      <t>コウカイ</t>
    </rPh>
    <rPh sb="15" eb="16">
      <t>ゴ</t>
    </rPh>
    <phoneticPr fontId="2"/>
  </si>
  <si>
    <t>⑥リハーサル前状態への復元【更改前ＣＳ，更改後ＣＳ】</t>
    <rPh sb="6" eb="7">
      <t>マエ</t>
    </rPh>
    <rPh sb="7" eb="9">
      <t>ジョウタイ</t>
    </rPh>
    <rPh sb="11" eb="13">
      <t>フクゲン</t>
    </rPh>
    <rPh sb="14" eb="16">
      <t>コウカイ</t>
    </rPh>
    <rPh sb="16" eb="17">
      <t>マエ</t>
    </rPh>
    <rPh sb="20" eb="22">
      <t>コウカイ</t>
    </rPh>
    <rPh sb="22" eb="23">
      <t>ゴ</t>
    </rPh>
    <phoneticPr fontId="2"/>
  </si>
  <si>
    <t>②バックアップ【更改前ＣＳ】</t>
    <rPh sb="8" eb="10">
      <t>コウカイ</t>
    </rPh>
    <rPh sb="10" eb="11">
      <t>マエ</t>
    </rPh>
    <phoneticPr fontId="2"/>
  </si>
  <si>
    <t>③移行データの移出【更改前ＣＳ】</t>
    <rPh sb="1" eb="3">
      <t>イコウ</t>
    </rPh>
    <rPh sb="7" eb="9">
      <t>イシュツ</t>
    </rPh>
    <rPh sb="10" eb="12">
      <t>コウカイ</t>
    </rPh>
    <rPh sb="12" eb="13">
      <t>マエ</t>
    </rPh>
    <phoneticPr fontId="2"/>
  </si>
  <si>
    <t>④移行データの移入【更改後ＣＳ】</t>
    <rPh sb="1" eb="3">
      <t>イコウ</t>
    </rPh>
    <rPh sb="7" eb="9">
      <t>イニュウ</t>
    </rPh>
    <rPh sb="10" eb="12">
      <t>コウカイ</t>
    </rPh>
    <rPh sb="12" eb="13">
      <t>ゴ</t>
    </rPh>
    <phoneticPr fontId="2"/>
  </si>
  <si>
    <t>⑤移行データ等の確認【更改後ＣＳ】</t>
    <rPh sb="1" eb="3">
      <t>イコウ</t>
    </rPh>
    <rPh sb="6" eb="7">
      <t>トウ</t>
    </rPh>
    <rPh sb="8" eb="10">
      <t>カクニン</t>
    </rPh>
    <rPh sb="11" eb="13">
      <t>コウカイ</t>
    </rPh>
    <rPh sb="13" eb="14">
      <t>ゴ</t>
    </rPh>
    <phoneticPr fontId="2"/>
  </si>
  <si>
    <t>①データの完全消去【更改前ＣＳ】</t>
    <rPh sb="5" eb="7">
      <t>カンゼン</t>
    </rPh>
    <rPh sb="7" eb="9">
      <t>ショウキョ</t>
    </rPh>
    <rPh sb="10" eb="12">
      <t>コウカイ</t>
    </rPh>
    <rPh sb="12" eb="13">
      <t>マエ</t>
    </rPh>
    <phoneticPr fontId="2"/>
  </si>
  <si>
    <t>②庁舎間の移動【更改前ＣＳ】</t>
    <rPh sb="1" eb="3">
      <t>チョウシャ</t>
    </rPh>
    <rPh sb="3" eb="4">
      <t>カン</t>
    </rPh>
    <rPh sb="5" eb="7">
      <t>イドウ</t>
    </rPh>
    <rPh sb="8" eb="10">
      <t>コウカイ</t>
    </rPh>
    <rPh sb="10" eb="11">
      <t>マエ</t>
    </rPh>
    <phoneticPr fontId="2"/>
  </si>
  <si>
    <t>⑥ネットワーク接続の切替【更改後ＣＳ】</t>
    <phoneticPr fontId="2"/>
  </si>
  <si>
    <t>⑦ＣＳの環境設定【更改後ＣＳ】</t>
    <phoneticPr fontId="2"/>
  </si>
  <si>
    <t>⑧バックアップ【更改後ＣＳ】</t>
    <phoneticPr fontId="2"/>
  </si>
  <si>
    <t>令和　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</si>
  <si>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各共同調達参加団体長　殿</t>
    <phoneticPr fontId="2"/>
  </si>
  <si>
    <t>代表者名</t>
  </si>
  <si>
    <t>物件名　：　住民基本台帳ネットワークシステム関連機器の共同調達（共同調達参加団体名分）</t>
    <phoneticPr fontId="2"/>
  </si>
  <si>
    <t>（次頁に続く）</t>
    <rPh sb="1" eb="2">
      <t>ジ</t>
    </rPh>
    <rPh sb="2" eb="3">
      <t>ページ</t>
    </rPh>
    <rPh sb="4" eb="5">
      <t>ツヅ</t>
    </rPh>
    <phoneticPr fontId="2"/>
  </si>
  <si>
    <t>④情報提供業務および附票情報提供業務の導入【更改後統合端末】</t>
    <rPh sb="1" eb="3">
      <t>ジョウホウ</t>
    </rPh>
    <rPh sb="3" eb="5">
      <t>テイキョウ</t>
    </rPh>
    <rPh sb="5" eb="7">
      <t>ギョウム</t>
    </rPh>
    <rPh sb="10" eb="12">
      <t>フヒョウ</t>
    </rPh>
    <rPh sb="12" eb="14">
      <t>ジョウホウ</t>
    </rPh>
    <rPh sb="14" eb="16">
      <t>テイキョウ</t>
    </rPh>
    <rPh sb="16" eb="18">
      <t>ギョウム</t>
    </rPh>
    <rPh sb="19" eb="21">
      <t>ドウニュウ</t>
    </rPh>
    <rPh sb="22" eb="24">
      <t>コウカイ</t>
    </rPh>
    <rPh sb="24" eb="25">
      <t>ゴ</t>
    </rPh>
    <rPh sb="25" eb="27">
      <t>トウゴウ</t>
    </rPh>
    <rPh sb="27" eb="29">
      <t>タンマツ</t>
    </rPh>
    <phoneticPr fontId="2"/>
  </si>
  <si>
    <t>②ネットワークの切断【更改前統合端末】</t>
  </si>
  <si>
    <t>③更改前統合端末の資源配布情報削除</t>
  </si>
  <si>
    <t>④ネットワークの接続【更改後統合端末】</t>
  </si>
  <si>
    <t>⑥情報提供業務関連情報および附票情報提供業務の移行【更改前統合端末，更改後統合端末】</t>
    <rPh sb="1" eb="3">
      <t>ジョウホウ</t>
    </rPh>
    <rPh sb="3" eb="5">
      <t>テイキョウ</t>
    </rPh>
    <rPh sb="5" eb="7">
      <t>ギョウム</t>
    </rPh>
    <rPh sb="7" eb="9">
      <t>カンレン</t>
    </rPh>
    <rPh sb="9" eb="11">
      <t>ジョウホウ</t>
    </rPh>
    <rPh sb="14" eb="16">
      <t>フヒョウ</t>
    </rPh>
    <rPh sb="16" eb="18">
      <t>ジョウホウ</t>
    </rPh>
    <rPh sb="18" eb="20">
      <t>テイキョウ</t>
    </rPh>
    <rPh sb="20" eb="22">
      <t>ギョウム</t>
    </rPh>
    <rPh sb="23" eb="25">
      <t>イコウ</t>
    </rPh>
    <rPh sb="26" eb="28">
      <t>コウカイ</t>
    </rPh>
    <rPh sb="28" eb="29">
      <t>マエ</t>
    </rPh>
    <rPh sb="29" eb="31">
      <t>トウゴウ</t>
    </rPh>
    <rPh sb="31" eb="33">
      <t>タンマツ</t>
    </rPh>
    <rPh sb="34" eb="36">
      <t>コウカイ</t>
    </rPh>
    <rPh sb="36" eb="37">
      <t>ゴ</t>
    </rPh>
    <rPh sb="37" eb="39">
      <t>トウゴウ</t>
    </rPh>
    <rPh sb="39" eb="41">
      <t>タンマツ</t>
    </rPh>
    <phoneticPr fontId="2"/>
  </si>
  <si>
    <t>既存ネットワーク構成の把握</t>
    <phoneticPr fontId="2"/>
  </si>
  <si>
    <t>移行計画の作成</t>
    <phoneticPr fontId="2"/>
  </si>
  <si>
    <t>機器の搬入</t>
    <phoneticPr fontId="2"/>
  </si>
  <si>
    <t>機器導入フェーズ</t>
    <phoneticPr fontId="2"/>
  </si>
  <si>
    <t>２）統合端末の移行</t>
    <phoneticPr fontId="2"/>
  </si>
  <si>
    <t>１）ＣＳの移行</t>
    <phoneticPr fontId="2"/>
  </si>
  <si>
    <t>（３）</t>
  </si>
  <si>
    <t>機器保守（消費税別）</t>
    <phoneticPr fontId="2"/>
  </si>
  <si>
    <t>注１）数量欄には，「４．調達物品名の内容」を参照して記入してください。</t>
    <rPh sb="0" eb="1">
      <t>チュウ</t>
    </rPh>
    <rPh sb="3" eb="5">
      <t>スウリョウ</t>
    </rPh>
    <rPh sb="5" eb="6">
      <t>ラン</t>
    </rPh>
    <rPh sb="12" eb="14">
      <t>チョウタツ</t>
    </rPh>
    <rPh sb="14" eb="16">
      <t>ブッピン</t>
    </rPh>
    <rPh sb="16" eb="17">
      <t>メイ</t>
    </rPh>
    <rPh sb="18" eb="20">
      <t>ナイヨウ</t>
    </rPh>
    <rPh sb="22" eb="24">
      <t>サンショウ</t>
    </rPh>
    <rPh sb="26" eb="28">
      <t>キニュウ</t>
    </rPh>
    <phoneticPr fontId="2"/>
  </si>
  <si>
    <t>注２）単価欄には，下記の品名区分に従い，品名毎に１式（１市町村）あたりの税別単価を記入してください。</t>
    <rPh sb="0" eb="1">
      <t>チュウ</t>
    </rPh>
    <rPh sb="3" eb="5">
      <t>タンカ</t>
    </rPh>
    <rPh sb="5" eb="6">
      <t>ラン</t>
    </rPh>
    <rPh sb="9" eb="11">
      <t>カキ</t>
    </rPh>
    <rPh sb="12" eb="14">
      <t>ヒンメイ</t>
    </rPh>
    <rPh sb="14" eb="16">
      <t>クブン</t>
    </rPh>
    <rPh sb="17" eb="18">
      <t>シタガ</t>
    </rPh>
    <rPh sb="20" eb="22">
      <t>ヒンメイ</t>
    </rPh>
    <rPh sb="22" eb="23">
      <t>ゴト</t>
    </rPh>
    <rPh sb="25" eb="26">
      <t>シキ</t>
    </rPh>
    <rPh sb="28" eb="31">
      <t>シチョウソン</t>
    </rPh>
    <rPh sb="36" eb="38">
      <t>ゼイベツ</t>
    </rPh>
    <rPh sb="38" eb="40">
      <t>タンカ</t>
    </rPh>
    <rPh sb="41" eb="43">
      <t>キニュウ</t>
    </rPh>
    <phoneticPr fontId="2"/>
  </si>
  <si>
    <t>注３）市町村の単価は統一してください。</t>
    <rPh sb="0" eb="1">
      <t>チュウ</t>
    </rPh>
    <rPh sb="3" eb="6">
      <t>シチョウソン</t>
    </rPh>
    <rPh sb="7" eb="9">
      <t>タンカ</t>
    </rPh>
    <rPh sb="10" eb="12">
      <t>トウイツ</t>
    </rPh>
    <phoneticPr fontId="2"/>
  </si>
  <si>
    <t>注４）表の品名区分に従い，品名毎の月額税別単価の明細を添付してください。</t>
    <rPh sb="0" eb="1">
      <t>チュウ</t>
    </rPh>
    <rPh sb="3" eb="4">
      <t>オモテ</t>
    </rPh>
    <rPh sb="5" eb="7">
      <t>ヒンメイ</t>
    </rPh>
    <rPh sb="7" eb="9">
      <t>クブン</t>
    </rPh>
    <rPh sb="10" eb="11">
      <t>シタガ</t>
    </rPh>
    <rPh sb="13" eb="15">
      <t>ヒンメイ</t>
    </rPh>
    <rPh sb="15" eb="16">
      <t>ゴト</t>
    </rPh>
    <rPh sb="17" eb="19">
      <t>ゲツガク</t>
    </rPh>
    <rPh sb="19" eb="21">
      <t>ゼイベツ</t>
    </rPh>
    <rPh sb="21" eb="23">
      <t>タンカ</t>
    </rPh>
    <rPh sb="24" eb="26">
      <t>メイサイ</t>
    </rPh>
    <rPh sb="27" eb="29">
      <t>テンプ</t>
    </rPh>
    <phoneticPr fontId="2"/>
  </si>
  <si>
    <t>保守対象外</t>
  </si>
  <si>
    <t>入札金額</t>
    <rPh sb="0" eb="2">
      <t>ニュウサツ</t>
    </rPh>
    <rPh sb="2" eb="4">
      <t>キンガク</t>
    </rPh>
    <phoneticPr fontId="2"/>
  </si>
  <si>
    <t>（ア）（イ）（ウ）（エ）の合計</t>
    <rPh sb="13" eb="15">
      <t>ゴウケイ</t>
    </rPh>
    <phoneticPr fontId="2"/>
  </si>
  <si>
    <t>（消費税別）</t>
    <rPh sb="1" eb="4">
      <t>ショウヒゼイ</t>
    </rPh>
    <rPh sb="4" eb="5">
      <t>ベツ</t>
    </rPh>
    <phoneticPr fontId="2"/>
  </si>
  <si>
    <t>消費税額（１０％）</t>
    <rPh sb="0" eb="3">
      <t>ショウヒゼイ</t>
    </rPh>
    <rPh sb="3" eb="4">
      <t>ガク</t>
    </rPh>
    <phoneticPr fontId="2"/>
  </si>
  <si>
    <t>（消費税込）</t>
    <rPh sb="1" eb="4">
      <t>ショウヒゼイ</t>
    </rPh>
    <rPh sb="4" eb="5">
      <t>コ</t>
    </rPh>
    <phoneticPr fontId="2"/>
  </si>
  <si>
    <t>本シート市町村</t>
    <rPh sb="0" eb="1">
      <t>ホン</t>
    </rPh>
    <rPh sb="4" eb="7">
      <t>シチョウソン</t>
    </rPh>
    <phoneticPr fontId="2"/>
  </si>
  <si>
    <t>ＩＣカードリーダ/ライタ</t>
    <phoneticPr fontId="2"/>
  </si>
  <si>
    <t>（イ）＋（ウ）</t>
    <phoneticPr fontId="2"/>
  </si>
  <si>
    <t>ＣＳ機器台数</t>
    <rPh sb="2" eb="4">
      <t>キキ</t>
    </rPh>
    <rPh sb="4" eb="6">
      <t>ダイスウ</t>
    </rPh>
    <phoneticPr fontId="2"/>
  </si>
  <si>
    <t>統合端末台数</t>
    <rPh sb="0" eb="2">
      <t>トウゴウ</t>
    </rPh>
    <rPh sb="2" eb="4">
      <t>タンマツ</t>
    </rPh>
    <rPh sb="4" eb="6">
      <t>ダイスウ</t>
    </rPh>
    <phoneticPr fontId="2"/>
  </si>
  <si>
    <t>円</t>
    <rPh sb="0" eb="1">
      <t>エン</t>
    </rPh>
    <phoneticPr fontId="2"/>
  </si>
  <si>
    <t>消費税</t>
    <rPh sb="0" eb="3">
      <t>ショウヒゼイ</t>
    </rPh>
    <phoneticPr fontId="2"/>
  </si>
  <si>
    <t>入札額</t>
    <rPh sb="0" eb="3">
      <t>ニュウサツガク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</si>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</sst>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&quot;$&quot;#,##0_);\(&quot;$&quot;#,##0\)"/>
    <numFmt numFmtId="177" formatCode="&quot;$&quot;#,##0;[Red]\-&quot;$&quot;#,##0"/>
    <numFmt numFmtId="178" formatCode="&quot;$&quot;#,##0.00;[Red]\-&quot;$&quot;#,##0.00"/>
    <numFmt numFmtId="179" formatCode="0.00_)"/>
    <numFmt numFmtId="180" formatCode="##0&quot;式&quot;"/>
    <numFmt numFmtId="181" formatCode="###,###,###&quot;円&quot;"/>
    <numFmt numFmtId="182" formatCode="&quot;ア）    &quot;###,###,##0&quot;円&quot;"/>
    <numFmt numFmtId="183" formatCode="&quot;エ）    &quot;###,###,##0&quot;円&quot;"/>
    <numFmt numFmtId="184" formatCode="#,##0_);[Red]\(#,##0\)"/>
    <numFmt numFmtId="185" formatCode="#,##0&quot;円&quot;"/>
  </numFmts>
  <fonts count="34">
    <font>
      <sz val="9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5"/>
      <name val="ＭＳ 明朝"/>
      <family val="1"/>
      <charset val="128"/>
    </font>
    <font>
      <sz val="4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4"/>
      <name val="ＭＳ 明朝"/>
      <family val="1"/>
      <charset val="128"/>
    </font>
    <font>
      <strike/>
      <sz val="9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22"/>
      <color indexed="81"/>
      <name val="MS P ゴシック"/>
      <family val="3"/>
      <charset val="128"/>
    </font>
    <font>
      <b/>
      <sz val="8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1">
    <xf numFmtId="0" fontId="0" fillId="0" borderId="0"/>
    <xf numFmtId="176" fontId="6" fillId="0" borderId="1" applyAlignment="0" applyProtection="0"/>
    <xf numFmtId="38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38" fontId="9" fillId="2" borderId="0" applyNumberFormat="0" applyBorder="0" applyAlignment="0" applyProtection="0"/>
    <xf numFmtId="10" fontId="9" fillId="3" borderId="2" applyNumberFormat="0" applyBorder="0" applyAlignment="0" applyProtection="0"/>
    <xf numFmtId="179" fontId="10" fillId="0" borderId="0"/>
    <xf numFmtId="0" fontId="8" fillId="0" borderId="0"/>
    <xf numFmtId="10" fontId="8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5" fillId="0" borderId="0"/>
    <xf numFmtId="0" fontId="14" fillId="0" borderId="0">
      <alignment vertical="center"/>
    </xf>
    <xf numFmtId="0" fontId="15" fillId="0" borderId="0"/>
    <xf numFmtId="38" fontId="15" fillId="0" borderId="0" applyFont="0" applyFill="0" applyBorder="0" applyAlignment="0" applyProtection="0"/>
    <xf numFmtId="0" fontId="1" fillId="0" borderId="0">
      <alignment vertical="center"/>
    </xf>
    <xf numFmtId="38" fontId="30" fillId="0" borderId="0" applyFont="0" applyFill="0" applyBorder="0" applyAlignment="0" applyProtection="0">
      <alignment vertical="center"/>
    </xf>
  </cellStyleXfs>
  <cellXfs count="239">
    <xf numFmtId="0" fontId="0" fillId="0" borderId="0" xfId="0"/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1" fillId="0" borderId="10" xfId="14" applyFont="1" applyBorder="1" applyAlignment="1" applyProtection="1">
      <alignment horizontal="center" vertical="center" shrinkToFit="1"/>
      <protection locked="0"/>
    </xf>
    <xf numFmtId="0" fontId="11" fillId="0" borderId="0" xfId="14" applyFont="1" applyAlignment="1">
      <alignment horizontal="center" vertical="center"/>
    </xf>
    <xf numFmtId="0" fontId="19" fillId="0" borderId="0" xfId="0" applyFont="1"/>
    <xf numFmtId="0" fontId="19" fillId="0" borderId="0" xfId="14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1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" xfId="14" applyFont="1" applyBorder="1" applyAlignment="1" applyProtection="1">
      <alignment horizontal="center" vertical="center" shrinkToFit="1"/>
      <protection locked="0"/>
    </xf>
    <xf numFmtId="0" fontId="0" fillId="0" borderId="0" xfId="14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7" fillId="0" borderId="0" xfId="0" applyFont="1"/>
    <xf numFmtId="0" fontId="11" fillId="0" borderId="0" xfId="14" applyFont="1">
      <alignment vertical="center"/>
    </xf>
    <xf numFmtId="0" fontId="23" fillId="0" borderId="0" xfId="14" applyFont="1">
      <alignment vertical="center"/>
    </xf>
    <xf numFmtId="0" fontId="22" fillId="0" borderId="17" xfId="14" applyFont="1" applyBorder="1" applyAlignment="1">
      <alignment vertical="center" shrinkToFit="1"/>
    </xf>
    <xf numFmtId="0" fontId="11" fillId="0" borderId="0" xfId="14" applyFont="1" applyAlignment="1">
      <alignment horizontal="left" vertical="center" shrinkToFit="1"/>
    </xf>
    <xf numFmtId="0" fontId="11" fillId="0" borderId="0" xfId="14" applyFont="1" applyAlignment="1">
      <alignment horizontal="center" vertical="center" shrinkToFit="1"/>
    </xf>
    <xf numFmtId="184" fontId="0" fillId="5" borderId="9" xfId="14" applyNumberFormat="1" applyFont="1" applyFill="1" applyBorder="1" applyAlignment="1">
      <alignment vertical="center" shrinkToFit="1"/>
    </xf>
    <xf numFmtId="184" fontId="0" fillId="5" borderId="2" xfId="14" applyNumberFormat="1" applyFont="1" applyFill="1" applyBorder="1" applyAlignment="1">
      <alignment vertical="center" shrinkToFit="1"/>
    </xf>
    <xf numFmtId="184" fontId="0" fillId="5" borderId="27" xfId="14" applyNumberFormat="1" applyFont="1" applyFill="1" applyBorder="1" applyAlignment="1">
      <alignment vertical="center" shrinkToFit="1"/>
    </xf>
    <xf numFmtId="0" fontId="11" fillId="0" borderId="2" xfId="14" applyFont="1" applyBorder="1" applyAlignment="1" applyProtection="1">
      <alignment horizontal="center" vertical="center"/>
      <protection locked="0"/>
    </xf>
    <xf numFmtId="0" fontId="11" fillId="0" borderId="18" xfId="14" applyFont="1" applyBorder="1" applyAlignment="1" applyProtection="1">
      <alignment horizontal="center" vertical="center" shrinkToFit="1"/>
      <protection locked="0"/>
    </xf>
    <xf numFmtId="0" fontId="11" fillId="0" borderId="23" xfId="14" applyFont="1" applyBorder="1" applyAlignment="1" applyProtection="1">
      <alignment horizontal="center" vertical="center" shrinkToFit="1"/>
      <protection locked="0"/>
    </xf>
    <xf numFmtId="184" fontId="22" fillId="0" borderId="8" xfId="14" applyNumberFormat="1" applyFont="1" applyBorder="1" applyAlignment="1" applyProtection="1">
      <alignment vertical="center" shrinkToFit="1"/>
      <protection locked="0"/>
    </xf>
    <xf numFmtId="184" fontId="22" fillId="0" borderId="2" xfId="14" applyNumberFormat="1" applyFont="1" applyBorder="1" applyAlignment="1" applyProtection="1">
      <alignment vertical="center" shrinkToFit="1"/>
      <protection locked="0"/>
    </xf>
    <xf numFmtId="184" fontId="22" fillId="0" borderId="10" xfId="14" applyNumberFormat="1" applyFont="1" applyBorder="1" applyAlignment="1" applyProtection="1">
      <alignment vertical="center" shrinkToFit="1"/>
      <protection locked="0"/>
    </xf>
    <xf numFmtId="184" fontId="22" fillId="0" borderId="23" xfId="14" applyNumberFormat="1" applyFont="1" applyBorder="1" applyAlignment="1" applyProtection="1">
      <alignment vertical="center" shrinkToFit="1"/>
      <protection locked="0"/>
    </xf>
    <xf numFmtId="0" fontId="0" fillId="0" borderId="21" xfId="14" applyFont="1" applyBorder="1" applyAlignment="1">
      <alignment horizontal="right" vertical="center" shrinkToFit="1"/>
    </xf>
    <xf numFmtId="0" fontId="0" fillId="0" borderId="8" xfId="14" applyFont="1" applyBorder="1" applyAlignment="1">
      <alignment horizontal="center" vertical="center" shrinkToFit="1"/>
    </xf>
    <xf numFmtId="0" fontId="0" fillId="0" borderId="2" xfId="14" applyFont="1" applyBorder="1" applyAlignment="1">
      <alignment horizontal="right" vertical="center" shrinkToFit="1"/>
    </xf>
    <xf numFmtId="0" fontId="0" fillId="0" borderId="2" xfId="14" applyFont="1" applyBorder="1" applyAlignment="1">
      <alignment horizontal="center" vertical="center" shrinkToFit="1"/>
    </xf>
    <xf numFmtId="0" fontId="11" fillId="6" borderId="0" xfId="14" applyFont="1" applyFill="1">
      <alignment vertical="center"/>
    </xf>
    <xf numFmtId="0" fontId="20" fillId="0" borderId="2" xfId="14" applyFont="1" applyBorder="1" applyAlignment="1">
      <alignment horizontal="right" vertical="center" shrinkToFit="1"/>
    </xf>
    <xf numFmtId="0" fontId="11" fillId="0" borderId="0" xfId="14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0" fillId="0" borderId="0" xfId="14" applyFont="1" applyAlignment="1">
      <alignment horizontal="left" vertical="center"/>
    </xf>
    <xf numFmtId="0" fontId="16" fillId="0" borderId="0" xfId="0" applyFont="1"/>
    <xf numFmtId="49" fontId="11" fillId="0" borderId="0" xfId="0" applyNumberFormat="1" applyFont="1" applyAlignment="1">
      <alignment horizontal="right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vertical="center"/>
    </xf>
    <xf numFmtId="0" fontId="0" fillId="2" borderId="10" xfId="0" applyFont="1" applyFill="1" applyBorder="1" applyAlignment="1">
      <alignment horizontal="distributed" vertical="center" justifyLastLine="1"/>
    </xf>
    <xf numFmtId="0" fontId="0" fillId="0" borderId="17" xfId="0" applyFont="1" applyBorder="1" applyAlignment="1">
      <alignment horizontal="center" vertical="center"/>
    </xf>
    <xf numFmtId="0" fontId="0" fillId="0" borderId="7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180" fontId="0" fillId="0" borderId="10" xfId="0" applyNumberFormat="1" applyFont="1" applyBorder="1" applyAlignment="1">
      <alignment vertical="center"/>
    </xf>
    <xf numFmtId="181" fontId="0" fillId="4" borderId="2" xfId="0" applyNumberFormat="1" applyFont="1" applyFill="1" applyBorder="1" applyAlignment="1">
      <alignment vertical="center"/>
    </xf>
    <xf numFmtId="181" fontId="0" fillId="0" borderId="2" xfId="0" applyNumberFormat="1" applyFont="1" applyBorder="1" applyAlignment="1">
      <alignment vertical="center"/>
    </xf>
    <xf numFmtId="0" fontId="0" fillId="0" borderId="11" xfId="0" applyFont="1" applyBorder="1" applyAlignment="1">
      <alignment vertical="center" shrinkToFit="1"/>
    </xf>
    <xf numFmtId="0" fontId="0" fillId="0" borderId="7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182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left" vertical="center" shrinkToFit="1"/>
    </xf>
    <xf numFmtId="0" fontId="0" fillId="0" borderId="0" xfId="0" applyFont="1"/>
    <xf numFmtId="0" fontId="0" fillId="0" borderId="6" xfId="0" applyFont="1" applyBorder="1" applyAlignment="1">
      <alignment vertical="center" justifyLastLine="1"/>
    </xf>
    <xf numFmtId="0" fontId="0" fillId="0" borderId="5" xfId="0" applyFont="1" applyBorder="1" applyAlignment="1">
      <alignment vertical="center" justifyLastLine="1"/>
    </xf>
    <xf numFmtId="0" fontId="0" fillId="0" borderId="11" xfId="0" applyFont="1" applyBorder="1" applyAlignment="1">
      <alignment vertical="center" justifyLastLine="1"/>
    </xf>
    <xf numFmtId="0" fontId="0" fillId="0" borderId="9" xfId="0" applyFont="1" applyBorder="1" applyAlignment="1">
      <alignment vertical="center" justifyLastLine="1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181" fontId="0" fillId="4" borderId="10" xfId="0" applyNumberFormat="1" applyFont="1" applyFill="1" applyBorder="1" applyAlignment="1">
      <alignment vertical="center"/>
    </xf>
    <xf numFmtId="181" fontId="0" fillId="0" borderId="10" xfId="0" applyNumberFormat="1" applyFont="1" applyBorder="1" applyAlignment="1">
      <alignment vertical="center"/>
    </xf>
    <xf numFmtId="183" fontId="0" fillId="0" borderId="10" xfId="0" applyNumberFormat="1" applyFont="1" applyBorder="1" applyAlignment="1">
      <alignment horizontal="right" vertical="center" shrinkToFit="1"/>
    </xf>
    <xf numFmtId="180" fontId="0" fillId="0" borderId="2" xfId="0" applyNumberFormat="1" applyFont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 shrinkToFit="1"/>
    </xf>
    <xf numFmtId="0" fontId="29" fillId="0" borderId="2" xfId="0" applyFont="1" applyBorder="1" applyAlignment="1">
      <alignment vertical="center" shrinkToFit="1"/>
    </xf>
    <xf numFmtId="0" fontId="0" fillId="0" borderId="0" xfId="0" applyAlignment="1">
      <alignment horizontal="right"/>
    </xf>
    <xf numFmtId="49" fontId="11" fillId="0" borderId="0" xfId="0" applyNumberFormat="1" applyFon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11" fillId="0" borderId="17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185" fontId="11" fillId="0" borderId="0" xfId="0" applyNumberFormat="1" applyFont="1" applyBorder="1" applyAlignment="1">
      <alignment horizontal="right" vertical="center"/>
    </xf>
    <xf numFmtId="185" fontId="11" fillId="0" borderId="0" xfId="0" applyNumberFormat="1" applyFont="1" applyBorder="1" applyAlignment="1">
      <alignment vertical="center"/>
    </xf>
    <xf numFmtId="185" fontId="0" fillId="0" borderId="0" xfId="0" applyNumberFormat="1" applyBorder="1" applyAlignment="1">
      <alignment vertical="center"/>
    </xf>
    <xf numFmtId="185" fontId="11" fillId="0" borderId="12" xfId="0" applyNumberFormat="1" applyFont="1" applyBorder="1" applyAlignment="1">
      <alignment horizontal="right" vertical="center"/>
    </xf>
    <xf numFmtId="185" fontId="0" fillId="0" borderId="1" xfId="0" applyNumberFormat="1" applyBorder="1" applyAlignment="1">
      <alignment vertical="center"/>
    </xf>
    <xf numFmtId="181" fontId="0" fillId="0" borderId="2" xfId="0" applyNumberFormat="1" applyFont="1" applyBorder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181" fontId="0" fillId="0" borderId="0" xfId="0" applyNumberFormat="1" applyFont="1"/>
    <xf numFmtId="181" fontId="0" fillId="0" borderId="8" xfId="0" applyNumberFormat="1" applyFont="1" applyBorder="1" applyAlignment="1">
      <alignment vertical="center"/>
    </xf>
    <xf numFmtId="181" fontId="0" fillId="0" borderId="0" xfId="0" applyNumberFormat="1"/>
    <xf numFmtId="0" fontId="19" fillId="5" borderId="0" xfId="0" applyFont="1" applyFill="1" applyAlignment="1">
      <alignment horizontal="right"/>
    </xf>
    <xf numFmtId="0" fontId="19" fillId="0" borderId="0" xfId="0" applyFont="1" applyAlignment="1">
      <alignment horizontal="left"/>
    </xf>
    <xf numFmtId="38" fontId="0" fillId="0" borderId="0" xfId="20" applyFont="1" applyAlignment="1">
      <alignment horizontal="left" vertical="center"/>
    </xf>
    <xf numFmtId="38" fontId="0" fillId="0" borderId="0" xfId="20" applyFont="1" applyAlignment="1">
      <alignment horizontal="center" vertical="center"/>
    </xf>
    <xf numFmtId="38" fontId="5" fillId="0" borderId="0" xfId="20" applyFont="1" applyAlignment="1">
      <alignment horizontal="center" vertical="center"/>
    </xf>
    <xf numFmtId="38" fontId="20" fillId="0" borderId="0" xfId="20" applyFont="1" applyAlignment="1">
      <alignment horizontal="center" vertical="center"/>
    </xf>
    <xf numFmtId="38" fontId="0" fillId="0" borderId="0" xfId="20" applyFont="1" applyAlignment="1">
      <alignment horizontal="right" vertical="center"/>
    </xf>
    <xf numFmtId="38" fontId="0" fillId="0" borderId="2" xfId="20" applyFont="1" applyBorder="1" applyAlignment="1">
      <alignment horizontal="center" vertical="center"/>
    </xf>
    <xf numFmtId="38" fontId="0" fillId="0" borderId="2" xfId="20" applyFont="1" applyBorder="1" applyAlignment="1">
      <alignment horizontal="center" vertical="center" wrapText="1"/>
    </xf>
    <xf numFmtId="38" fontId="0" fillId="0" borderId="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 applyProtection="1">
      <alignment horizontal="center" vertical="center" shrinkToFit="1"/>
      <protection locked="0"/>
    </xf>
    <xf numFmtId="38" fontId="0" fillId="0" borderId="32" xfId="20" applyFont="1" applyBorder="1" applyAlignment="1">
      <alignment horizontal="center" vertical="center"/>
    </xf>
    <xf numFmtId="38" fontId="0" fillId="0" borderId="16" xfId="20" applyFont="1" applyBorder="1" applyAlignment="1">
      <alignment horizontal="center" vertical="center"/>
    </xf>
    <xf numFmtId="38" fontId="19" fillId="0" borderId="0" xfId="20" applyFont="1" applyAlignment="1">
      <alignment horizontal="right" vertical="center"/>
    </xf>
    <xf numFmtId="38" fontId="19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184" fontId="33" fillId="0" borderId="2" xfId="14" applyNumberFormat="1" applyFont="1" applyBorder="1" applyAlignment="1" applyProtection="1">
      <alignment vertical="center" shrinkToFit="1"/>
      <protection locked="0"/>
    </xf>
    <xf numFmtId="184" fontId="33" fillId="0" borderId="23" xfId="14" applyNumberFormat="1" applyFont="1" applyBorder="1" applyAlignment="1" applyProtection="1">
      <alignment vertical="center" shrinkToFit="1"/>
      <protection locked="0"/>
    </xf>
    <xf numFmtId="0" fontId="20" fillId="0" borderId="21" xfId="14" applyFont="1" applyBorder="1" applyAlignment="1">
      <alignment horizontal="right" vertical="center" shrinkToFit="1"/>
    </xf>
    <xf numFmtId="0" fontId="20" fillId="0" borderId="8" xfId="14" applyFont="1" applyBorder="1" applyAlignment="1">
      <alignment horizontal="center" vertical="center" shrinkToFit="1"/>
    </xf>
    <xf numFmtId="0" fontId="20" fillId="0" borderId="2" xfId="14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0" fontId="0" fillId="0" borderId="28" xfId="0" applyNumberFormat="1" applyFont="1" applyBorder="1" applyAlignment="1">
      <alignment horizontal="center" vertical="center"/>
    </xf>
    <xf numFmtId="180" fontId="0" fillId="0" borderId="29" xfId="0" applyNumberFormat="1" applyFont="1" applyBorder="1" applyAlignment="1">
      <alignment horizontal="center" vertical="center"/>
    </xf>
    <xf numFmtId="180" fontId="0" fillId="0" borderId="30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center" shrinkToFit="1"/>
    </xf>
    <xf numFmtId="0" fontId="27" fillId="0" borderId="3" xfId="0" applyFont="1" applyBorder="1" applyAlignment="1">
      <alignment horizontal="left" vertical="center" shrinkToFit="1"/>
    </xf>
    <xf numFmtId="0" fontId="27" fillId="0" borderId="1" xfId="0" applyFont="1" applyBorder="1" applyAlignment="1">
      <alignment horizontal="left" vertical="center" shrinkToFit="1"/>
    </xf>
    <xf numFmtId="0" fontId="0" fillId="0" borderId="10" xfId="0" applyFont="1" applyBorder="1" applyAlignment="1">
      <alignment horizontal="center" vertical="center" justifyLastLine="1"/>
    </xf>
    <xf numFmtId="0" fontId="0" fillId="0" borderId="13" xfId="0" applyFont="1" applyBorder="1" applyAlignment="1">
      <alignment horizontal="center" vertical="center" justifyLastLine="1"/>
    </xf>
    <xf numFmtId="0" fontId="0" fillId="0" borderId="3" xfId="0" applyFont="1" applyBorder="1" applyAlignment="1">
      <alignment vertical="center" shrinkToFit="1"/>
    </xf>
    <xf numFmtId="0" fontId="0" fillId="0" borderId="13" xfId="0" applyFont="1" applyBorder="1" applyAlignment="1">
      <alignment vertical="center" shrinkToFit="1"/>
    </xf>
    <xf numFmtId="0" fontId="0" fillId="0" borderId="1" xfId="0" applyFont="1" applyBorder="1" applyAlignment="1">
      <alignment vertical="center" shrinkToFit="1"/>
    </xf>
    <xf numFmtId="0" fontId="0" fillId="2" borderId="10" xfId="0" applyFont="1" applyFill="1" applyBorder="1" applyAlignment="1">
      <alignment horizontal="center" vertical="center" justifyLastLine="1"/>
    </xf>
    <xf numFmtId="0" fontId="0" fillId="2" borderId="13" xfId="0" applyFont="1" applyFill="1" applyBorder="1" applyAlignment="1">
      <alignment horizontal="center" vertical="center" justifyLastLine="1"/>
    </xf>
    <xf numFmtId="0" fontId="0" fillId="0" borderId="4" xfId="0" applyFont="1" applyBorder="1" applyAlignment="1">
      <alignment vertical="center" shrinkToFit="1"/>
    </xf>
    <xf numFmtId="0" fontId="0" fillId="0" borderId="10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8" xfId="0" applyFont="1" applyBorder="1" applyAlignment="1">
      <alignment horizontal="left" vertical="center" shrinkToFit="1"/>
    </xf>
    <xf numFmtId="0" fontId="0" fillId="2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shrinkToFit="1"/>
    </xf>
    <xf numFmtId="0" fontId="19" fillId="0" borderId="0" xfId="0" applyFont="1" applyAlignment="1">
      <alignment horizontal="center"/>
    </xf>
    <xf numFmtId="0" fontId="11" fillId="0" borderId="2" xfId="14" applyFont="1" applyBorder="1" applyAlignment="1">
      <alignment horizontal="center" vertical="center"/>
    </xf>
    <xf numFmtId="0" fontId="11" fillId="0" borderId="19" xfId="14" applyFont="1" applyBorder="1" applyAlignment="1">
      <alignment horizontal="center" vertical="center"/>
    </xf>
    <xf numFmtId="0" fontId="11" fillId="0" borderId="22" xfId="14" applyFont="1" applyBorder="1" applyAlignment="1">
      <alignment horizontal="center" vertical="center"/>
    </xf>
    <xf numFmtId="0" fontId="11" fillId="0" borderId="26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/>
    </xf>
    <xf numFmtId="0" fontId="11" fillId="0" borderId="20" xfId="14" applyFont="1" applyBorder="1" applyAlignment="1">
      <alignment horizontal="center" vertical="center"/>
    </xf>
    <xf numFmtId="0" fontId="22" fillId="0" borderId="17" xfId="14" applyFont="1" applyBorder="1" applyAlignment="1">
      <alignment horizontal="center" vertical="center" shrinkToFit="1"/>
    </xf>
    <xf numFmtId="0" fontId="22" fillId="0" borderId="7" xfId="14" applyFont="1" applyBorder="1" applyAlignment="1">
      <alignment horizontal="center" vertical="center" shrinkToFit="1"/>
    </xf>
    <xf numFmtId="0" fontId="22" fillId="0" borderId="16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 shrinkToFit="1"/>
    </xf>
    <xf numFmtId="0" fontId="11" fillId="0" borderId="24" xfId="14" applyFont="1" applyBorder="1" applyAlignment="1">
      <alignment horizontal="center" vertical="center" shrinkToFit="1"/>
    </xf>
    <xf numFmtId="0" fontId="11" fillId="0" borderId="25" xfId="14" applyFont="1" applyBorder="1" applyAlignment="1">
      <alignment horizontal="center" vertical="center" shrinkToFit="1"/>
    </xf>
    <xf numFmtId="0" fontId="25" fillId="0" borderId="3" xfId="14" applyFont="1" applyBorder="1" applyAlignment="1">
      <alignment horizontal="center" vertical="center" wrapText="1" shrinkToFit="1"/>
    </xf>
    <xf numFmtId="0" fontId="25" fillId="0" borderId="11" xfId="14" applyFont="1" applyBorder="1" applyAlignment="1">
      <alignment horizontal="center" vertical="center" wrapText="1" shrinkToFit="1"/>
    </xf>
    <xf numFmtId="0" fontId="2" fillId="0" borderId="17" xfId="14" applyFont="1" applyBorder="1" applyAlignment="1">
      <alignment horizontal="center" vertical="center" wrapText="1" shrinkToFit="1"/>
    </xf>
    <xf numFmtId="0" fontId="2" fillId="0" borderId="16" xfId="14" applyFont="1" applyBorder="1" applyAlignment="1">
      <alignment horizontal="center" vertical="center" wrapText="1" shrinkToFit="1"/>
    </xf>
    <xf numFmtId="0" fontId="11" fillId="0" borderId="17" xfId="14" applyFont="1" applyBorder="1" applyAlignment="1">
      <alignment horizontal="center" vertical="center" shrinkToFit="1"/>
    </xf>
    <xf numFmtId="0" fontId="11" fillId="0" borderId="16" xfId="14" applyFont="1" applyBorder="1" applyAlignment="1">
      <alignment horizontal="center" vertical="center" shrinkToFit="1"/>
    </xf>
    <xf numFmtId="0" fontId="24" fillId="0" borderId="17" xfId="14" applyFont="1" applyBorder="1" applyAlignment="1">
      <alignment horizontal="center" vertical="center" wrapText="1"/>
    </xf>
    <xf numFmtId="0" fontId="24" fillId="0" borderId="7" xfId="14" applyFont="1" applyBorder="1" applyAlignment="1">
      <alignment horizontal="center" vertical="center"/>
    </xf>
    <xf numFmtId="0" fontId="24" fillId="0" borderId="16" xfId="14" applyFont="1" applyBorder="1" applyAlignment="1">
      <alignment horizontal="center" vertical="center"/>
    </xf>
    <xf numFmtId="0" fontId="24" fillId="0" borderId="7" xfId="14" applyFont="1" applyBorder="1" applyAlignment="1">
      <alignment horizontal="center" vertical="center" wrapText="1"/>
    </xf>
    <xf numFmtId="0" fontId="24" fillId="0" borderId="16" xfId="14" applyFont="1" applyBorder="1" applyAlignment="1">
      <alignment horizontal="center" vertical="center" wrapText="1"/>
    </xf>
    <xf numFmtId="0" fontId="11" fillId="0" borderId="17" xfId="14" applyFont="1" applyBorder="1" applyAlignment="1">
      <alignment horizontal="center" vertical="center" wrapText="1"/>
    </xf>
    <xf numFmtId="0" fontId="11" fillId="0" borderId="7" xfId="14" applyFont="1" applyBorder="1" applyAlignment="1">
      <alignment horizontal="center" vertical="center" wrapText="1"/>
    </xf>
    <xf numFmtId="0" fontId="11" fillId="0" borderId="16" xfId="14" applyFont="1" applyBorder="1" applyAlignment="1">
      <alignment horizontal="center" vertical="center" wrapText="1"/>
    </xf>
    <xf numFmtId="0" fontId="22" fillId="0" borderId="23" xfId="14" applyFont="1" applyBorder="1" applyAlignment="1">
      <alignment horizontal="center" vertical="center" wrapText="1" shrinkToFit="1"/>
    </xf>
    <xf numFmtId="0" fontId="22" fillId="0" borderId="23" xfId="14" applyFont="1" applyBorder="1" applyAlignment="1">
      <alignment horizontal="center" vertical="center" shrinkToFit="1"/>
    </xf>
    <xf numFmtId="0" fontId="22" fillId="0" borderId="4" xfId="14" applyFont="1" applyBorder="1" applyAlignment="1">
      <alignment horizontal="center" vertical="center" shrinkToFit="1"/>
    </xf>
    <xf numFmtId="0" fontId="22" fillId="0" borderId="5" xfId="14" applyFont="1" applyBorder="1" applyAlignment="1">
      <alignment horizontal="center" vertical="center" shrinkToFit="1"/>
    </xf>
    <xf numFmtId="0" fontId="22" fillId="0" borderId="9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22" fillId="0" borderId="21" xfId="14" applyFont="1" applyBorder="1" applyAlignment="1">
      <alignment horizontal="center" vertical="center" wrapText="1"/>
    </xf>
    <xf numFmtId="0" fontId="22" fillId="0" borderId="21" xfId="14" applyFont="1" applyBorder="1" applyAlignment="1">
      <alignment horizontal="center" vertical="center"/>
    </xf>
    <xf numFmtId="0" fontId="11" fillId="0" borderId="13" xfId="14" applyFont="1" applyBorder="1" applyAlignment="1">
      <alignment horizontal="center" vertical="center" shrinkToFit="1"/>
    </xf>
    <xf numFmtId="0" fontId="11" fillId="0" borderId="8" xfId="14" applyFont="1" applyBorder="1" applyAlignment="1">
      <alignment horizontal="center" vertical="center" shrinkToFit="1"/>
    </xf>
    <xf numFmtId="0" fontId="11" fillId="0" borderId="10" xfId="14" applyFont="1" applyBorder="1" applyAlignment="1">
      <alignment horizontal="center" vertical="center" shrinkToFit="1"/>
    </xf>
    <xf numFmtId="0" fontId="11" fillId="0" borderId="2" xfId="14" applyFont="1" applyBorder="1" applyAlignment="1">
      <alignment horizontal="center" vertical="center" shrinkToFit="1"/>
    </xf>
    <xf numFmtId="0" fontId="22" fillId="0" borderId="17" xfId="14" applyFont="1" applyBorder="1" applyAlignment="1">
      <alignment horizontal="center" vertical="center" wrapText="1"/>
    </xf>
    <xf numFmtId="0" fontId="22" fillId="0" borderId="16" xfId="14" applyFont="1" applyBorder="1" applyAlignment="1">
      <alignment horizontal="center" vertical="center"/>
    </xf>
    <xf numFmtId="0" fontId="2" fillId="0" borderId="17" xfId="14" applyFont="1" applyBorder="1" applyAlignment="1">
      <alignment horizontal="center" vertical="center" wrapText="1"/>
    </xf>
    <xf numFmtId="0" fontId="2" fillId="0" borderId="16" xfId="14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/>
    </xf>
    <xf numFmtId="0" fontId="11" fillId="0" borderId="17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16" xfId="14" applyFont="1" applyBorder="1" applyAlignment="1">
      <alignment horizontal="center" vertical="center"/>
    </xf>
    <xf numFmtId="0" fontId="11" fillId="0" borderId="3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0" fontId="11" fillId="0" borderId="11" xfId="14" applyFont="1" applyBorder="1" applyAlignment="1">
      <alignment horizontal="center" vertical="center"/>
    </xf>
    <xf numFmtId="0" fontId="11" fillId="0" borderId="18" xfId="14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38" fontId="17" fillId="0" borderId="0" xfId="20" applyFont="1" applyAlignment="1">
      <alignment horizontal="center" vertical="center"/>
    </xf>
    <xf numFmtId="38" fontId="5" fillId="0" borderId="0" xfId="20" applyFont="1" applyAlignment="1">
      <alignment horizontal="left" vertical="center"/>
    </xf>
    <xf numFmtId="38" fontId="15" fillId="0" borderId="0" xfId="20" applyFont="1" applyAlignment="1">
      <alignment horizontal="left" vertical="center"/>
    </xf>
    <xf numFmtId="38" fontId="19" fillId="0" borderId="0" xfId="20" applyFont="1" applyAlignment="1">
      <alignment horizontal="center" vertical="center"/>
    </xf>
    <xf numFmtId="0" fontId="19" fillId="0" borderId="0" xfId="0" applyFont="1" applyAlignment="1">
      <alignment horizontal="left"/>
    </xf>
  </cellXfs>
  <cellStyles count="21">
    <cellStyle name="Border" xfId="1" xr:uid="{00000000-0005-0000-0000-000000000000}"/>
    <cellStyle name="Comma [0]_CCOCPX" xfId="2" xr:uid="{00000000-0005-0000-0000-000001000000}"/>
    <cellStyle name="Comma_Capex" xfId="3" xr:uid="{00000000-0005-0000-0000-000002000000}"/>
    <cellStyle name="Currency [0]_CCOCPX" xfId="4" xr:uid="{00000000-0005-0000-0000-000003000000}"/>
    <cellStyle name="Currency_CCOCPX" xfId="5" xr:uid="{00000000-0005-0000-0000-000004000000}"/>
    <cellStyle name="Grey" xfId="6" xr:uid="{00000000-0005-0000-0000-000005000000}"/>
    <cellStyle name="Input [yellow]" xfId="7" xr:uid="{00000000-0005-0000-0000-000006000000}"/>
    <cellStyle name="Normal - Style1" xfId="8" xr:uid="{00000000-0005-0000-0000-000007000000}"/>
    <cellStyle name="Normal_Capex" xfId="9" xr:uid="{00000000-0005-0000-0000-000008000000}"/>
    <cellStyle name="Percent [2]" xfId="10" xr:uid="{00000000-0005-0000-0000-000009000000}"/>
    <cellStyle name="桁区切り" xfId="20" builtinId="6"/>
    <cellStyle name="桁区切り 2" xfId="11" xr:uid="{00000000-0005-0000-0000-00000A000000}"/>
    <cellStyle name="桁区切り 3" xfId="18" xr:uid="{00000000-0005-0000-0000-00000B000000}"/>
    <cellStyle name="標準" xfId="0" builtinId="0"/>
    <cellStyle name="標準 2" xfId="12" xr:uid="{00000000-0005-0000-0000-00000D000000}"/>
    <cellStyle name="標準 3" xfId="13" xr:uid="{00000000-0005-0000-0000-00000E000000}"/>
    <cellStyle name="標準 4" xfId="14" xr:uid="{00000000-0005-0000-0000-00000F000000}"/>
    <cellStyle name="標準 5" xfId="16" xr:uid="{00000000-0005-0000-0000-000010000000}"/>
    <cellStyle name="標準 5 2" xfId="19" xr:uid="{00000000-0005-0000-0000-000011000000}"/>
    <cellStyle name="標準 6" xfId="17" xr:uid="{00000000-0005-0000-0000-000012000000}"/>
    <cellStyle name="未定義" xfId="15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F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242047</xdr:colOff>
      <xdr:row>13</xdr:row>
      <xdr:rowOff>107577</xdr:rowOff>
    </xdr:from>
    <xdr:to>
      <xdr:col>23</xdr:col>
      <xdr:colOff>681318</xdr:colOff>
      <xdr:row>30</xdr:row>
      <xdr:rowOff>17929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4F566F-3F31-4506-8F04-9637D3BE5504}"/>
            </a:ext>
          </a:extLst>
        </xdr:cNvPr>
        <xdr:cNvSpPr txBox="1"/>
      </xdr:nvSpPr>
      <xdr:spPr>
        <a:xfrm>
          <a:off x="5907741" y="2474259"/>
          <a:ext cx="8946777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/>
            <a:t>色付きのセル部分（日付、商号又は名称、住所、代表者名、単価）のみを編集すること。</a:t>
          </a:r>
          <a:endParaRPr kumimoji="1" lang="en-US" altLang="ja-JP" sz="2400"/>
        </a:p>
        <a:p>
          <a:r>
            <a:rPr kumimoji="1" lang="ja-JP" altLang="en-US" sz="2400"/>
            <a:t>各市町村シートに自動で数値が入力され、計算されます。</a:t>
          </a:r>
          <a:endParaRPr kumimoji="1" lang="en-US" altLang="ja-JP" sz="2400"/>
        </a:p>
        <a:p>
          <a:endParaRPr kumimoji="1" lang="en-US" altLang="ja-JP" sz="2400"/>
        </a:p>
        <a:p>
          <a:r>
            <a:rPr kumimoji="1" lang="ja-JP" altLang="en-US" sz="2400" b="1">
              <a:solidFill>
                <a:srgbClr val="FF0000"/>
              </a:solidFill>
            </a:rPr>
            <a:t>ただし、消費税は各市町村シート上で直接入力する必要があるので注意すること。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44B8A1-F91B-4DD9-8249-C03889F34EC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E52DD3-F4F9-4989-BD0D-D285EF8A01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D3D9C-FE8D-43A4-9D69-68DBAEA25E0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C45E18-F80E-428F-A5DA-6BA5B24290A6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989006-4F8C-4197-B372-60649E9012A1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1B3930-FC73-4890-B941-225749FFA9B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8F5E0E-4D67-4D20-89B3-07AD415255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899050-21C0-498D-BC4C-454B57D2E837}"/>
            </a:ext>
          </a:extLst>
        </xdr:cNvPr>
        <xdr:cNvSpPr txBox="1"/>
      </xdr:nvSpPr>
      <xdr:spPr>
        <a:xfrm>
          <a:off x="8130989" y="3424518"/>
          <a:ext cx="6302188" cy="277009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6D1749-6FD2-4F89-9677-FB2AE5557434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FCC568-34D1-4E34-A433-AC6A406D85FE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0BFD4D-37DF-4067-B6ED-F81B0324713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DC6414-AAB2-45A6-984E-DC325666FBCD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842573-F749-4C9D-92D1-92D5A340CAD5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6AF419-64F0-4DF0-A801-29532274DC1A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143436</xdr:colOff>
      <xdr:row>19</xdr:row>
      <xdr:rowOff>0</xdr:rowOff>
    </xdr:from>
    <xdr:to>
      <xdr:col>23</xdr:col>
      <xdr:colOff>564777</xdr:colOff>
      <xdr:row>35</xdr:row>
      <xdr:rowOff>44824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ED935D-CD97-45A8-AB93-2C78977D6E09}"/>
            </a:ext>
          </a:extLst>
        </xdr:cNvPr>
        <xdr:cNvSpPr txBox="1"/>
      </xdr:nvSpPr>
      <xdr:spPr>
        <a:xfrm>
          <a:off x="8144436" y="3390900"/>
          <a:ext cx="6898341" cy="2788024"/>
        </a:xfrm>
        <a:prstGeom prst="rect">
          <a:avLst/>
        </a:prstGeom>
        <a:solidFill>
          <a:srgbClr val="FFFF00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rgbClr val="FF0000"/>
              </a:solidFill>
            </a:rPr>
            <a:t>ページ下部の消費税額は各市町村シート上で直接入力する必要があるので注意すること。</a:t>
          </a:r>
          <a:endParaRPr kumimoji="1" lang="en-US" altLang="ja-JP" sz="2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000080"/>
          </a:solidFill>
          <a:prstDash val="solid"/>
          <a:round/>
          <a:headEnd type="none" w="med" len="med"/>
          <a:tailEnd type="oval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67AA-D206-43B4-9CF1-C65ACA5074CC}">
  <dimension ref="A1:F36"/>
  <sheetViews>
    <sheetView tabSelected="1" view="pageBreakPreview" zoomScale="60" zoomScaleNormal="100" zoomScalePageLayoutView="70" workbookViewId="0">
      <selection activeCell="B7" sqref="B7:B21"/>
    </sheetView>
  </sheetViews>
  <sheetFormatPr defaultRowHeight="10.8"/>
  <cols>
    <col min="1" max="1" width="4.75" style="26" customWidth="1"/>
    <col min="2" max="2" width="17.25" style="29" customWidth="1"/>
    <col min="3" max="6" width="21.375" style="26" customWidth="1"/>
    <col min="7" max="16384" width="9" style="26"/>
  </cols>
  <sheetData>
    <row r="1" spans="1:6">
      <c r="A1" s="24" t="s">
        <v>70</v>
      </c>
      <c r="B1" s="26"/>
    </row>
    <row r="2" spans="1:6">
      <c r="A2" s="24"/>
      <c r="B2" s="26"/>
    </row>
    <row r="3" spans="1:6" ht="19.2">
      <c r="B3" s="153" t="s">
        <v>175</v>
      </c>
      <c r="C3" s="153"/>
      <c r="D3" s="153"/>
      <c r="E3" s="153"/>
      <c r="F3" s="153"/>
    </row>
    <row r="4" spans="1:6" ht="16.2">
      <c r="B4" s="55"/>
      <c r="C4" s="55"/>
      <c r="D4" s="55"/>
      <c r="E4" s="55"/>
      <c r="F4" s="55"/>
    </row>
    <row r="5" spans="1:6" ht="14.4" customHeight="1">
      <c r="B5" s="25"/>
      <c r="F5" s="31" t="s">
        <v>68</v>
      </c>
    </row>
    <row r="6" spans="1:6" ht="37.200000000000003" customHeight="1">
      <c r="B6" s="27" t="s">
        <v>48</v>
      </c>
      <c r="C6" s="13" t="s">
        <v>64</v>
      </c>
      <c r="D6" s="30" t="s">
        <v>69</v>
      </c>
      <c r="E6" s="13" t="s">
        <v>66</v>
      </c>
      <c r="F6" s="13" t="s">
        <v>67</v>
      </c>
    </row>
    <row r="7" spans="1:6" ht="27" customHeight="1">
      <c r="B7" s="28"/>
      <c r="C7" s="13"/>
      <c r="D7" s="13"/>
      <c r="E7" s="13"/>
      <c r="F7" s="13"/>
    </row>
    <row r="8" spans="1:6" ht="27" customHeight="1">
      <c r="B8" s="28"/>
      <c r="C8" s="13"/>
      <c r="D8" s="13"/>
      <c r="E8" s="13"/>
      <c r="F8" s="13"/>
    </row>
    <row r="9" spans="1:6" ht="27" customHeight="1">
      <c r="B9" s="28"/>
      <c r="C9" s="13"/>
      <c r="D9" s="13"/>
      <c r="E9" s="13"/>
      <c r="F9" s="13"/>
    </row>
    <row r="10" spans="1:6" ht="27" customHeight="1">
      <c r="B10" s="28"/>
      <c r="C10" s="13"/>
      <c r="D10" s="13"/>
      <c r="E10" s="13"/>
      <c r="F10" s="13"/>
    </row>
    <row r="11" spans="1:6" ht="27" customHeight="1">
      <c r="B11" s="28"/>
      <c r="C11" s="13"/>
      <c r="D11" s="13"/>
      <c r="E11" s="13"/>
      <c r="F11" s="13"/>
    </row>
    <row r="12" spans="1:6" ht="27" customHeight="1">
      <c r="B12" s="28"/>
      <c r="C12" s="13"/>
      <c r="D12" s="13"/>
      <c r="E12" s="13"/>
      <c r="F12" s="13"/>
    </row>
    <row r="13" spans="1:6" ht="27" customHeight="1">
      <c r="B13" s="28"/>
      <c r="C13" s="13"/>
      <c r="D13" s="13"/>
      <c r="E13" s="13"/>
      <c r="F13" s="13"/>
    </row>
    <row r="14" spans="1:6" ht="27" customHeight="1">
      <c r="B14" s="28"/>
      <c r="C14" s="13"/>
      <c r="D14" s="13"/>
      <c r="E14" s="13"/>
      <c r="F14" s="13"/>
    </row>
    <row r="15" spans="1:6" ht="27" customHeight="1">
      <c r="B15" s="28"/>
      <c r="C15" s="13"/>
      <c r="D15" s="13"/>
      <c r="E15" s="13"/>
      <c r="F15" s="13"/>
    </row>
    <row r="16" spans="1:6" ht="27" customHeight="1">
      <c r="B16" s="28"/>
      <c r="C16" s="13"/>
      <c r="D16" s="13"/>
      <c r="E16" s="13"/>
      <c r="F16" s="13"/>
    </row>
    <row r="17" spans="2:6" ht="27" customHeight="1">
      <c r="B17" s="28"/>
      <c r="C17" s="13"/>
      <c r="D17" s="13"/>
      <c r="E17" s="13"/>
      <c r="F17" s="13"/>
    </row>
    <row r="18" spans="2:6" ht="27" customHeight="1">
      <c r="B18" s="28"/>
      <c r="C18" s="13"/>
      <c r="D18" s="13"/>
      <c r="E18" s="13"/>
      <c r="F18" s="13"/>
    </row>
    <row r="19" spans="2:6" ht="27" customHeight="1">
      <c r="B19" s="28"/>
      <c r="C19" s="13"/>
      <c r="D19" s="13"/>
      <c r="E19" s="13"/>
      <c r="F19" s="13"/>
    </row>
    <row r="20" spans="2:6" ht="27" customHeight="1">
      <c r="B20" s="28"/>
      <c r="C20" s="13"/>
      <c r="D20" s="13"/>
      <c r="E20" s="13"/>
      <c r="F20" s="13"/>
    </row>
    <row r="21" spans="2:6" ht="27" customHeight="1">
      <c r="B21" s="28"/>
      <c r="C21" s="13"/>
      <c r="D21" s="13"/>
      <c r="E21" s="13"/>
      <c r="F21" s="13"/>
    </row>
    <row r="25" spans="2:6" ht="16.2">
      <c r="B25" s="154" t="s">
        <v>167</v>
      </c>
      <c r="C25" s="154"/>
      <c r="D25" s="154"/>
      <c r="E25" s="154"/>
      <c r="F25" s="154"/>
    </row>
    <row r="28" spans="2:6" ht="14.4">
      <c r="B28" s="155" t="s">
        <v>168</v>
      </c>
      <c r="C28" s="155"/>
      <c r="D28" s="155"/>
      <c r="E28" s="155"/>
      <c r="F28" s="155"/>
    </row>
    <row r="31" spans="2:6" s="20" customFormat="1" ht="13.2">
      <c r="B31" s="57" t="s">
        <v>169</v>
      </c>
      <c r="C31" s="21" t="s">
        <v>173</v>
      </c>
      <c r="D31" s="152"/>
      <c r="E31" s="152"/>
      <c r="F31" s="152"/>
    </row>
    <row r="32" spans="2:6" s="20" customFormat="1" ht="13.2">
      <c r="B32" s="57"/>
      <c r="C32" s="57"/>
    </row>
    <row r="33" spans="2:6" s="20" customFormat="1" ht="13.2">
      <c r="B33" s="19"/>
      <c r="C33" s="21" t="s">
        <v>174</v>
      </c>
      <c r="D33" s="152"/>
      <c r="E33" s="152"/>
      <c r="F33" s="152"/>
    </row>
    <row r="36" spans="2:6">
      <c r="B36" s="58" t="s">
        <v>172</v>
      </c>
    </row>
  </sheetData>
  <mergeCells count="5">
    <mergeCell ref="D31:F31"/>
    <mergeCell ref="D33:F33"/>
    <mergeCell ref="B3:F3"/>
    <mergeCell ref="B25:F25"/>
    <mergeCell ref="B28:F28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EAAF-1810-491D-9CD3-642C28F183B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(五條市）積算内訳書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52</v>
      </c>
      <c r="W3" s="124">
        <f>G41</f>
        <v>22</v>
      </c>
      <c r="X3" s="125">
        <f>G162+G165</f>
        <v>31</v>
      </c>
      <c r="Y3" s="125">
        <f>G168</f>
        <v>17</v>
      </c>
      <c r="Z3" s="125">
        <f>G176</f>
        <v>0</v>
      </c>
      <c r="AA3" s="125">
        <f>G179</f>
        <v>70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>
        <f t="shared" si="0"/>
        <v>22</v>
      </c>
      <c r="O7" s="123">
        <f t="shared" si="1"/>
        <v>31</v>
      </c>
      <c r="P7" s="123">
        <f t="shared" si="2"/>
        <v>17</v>
      </c>
      <c r="Q7" s="123">
        <f t="shared" si="3"/>
        <v>70</v>
      </c>
      <c r="R7" s="123">
        <f t="shared" si="4"/>
        <v>0</v>
      </c>
      <c r="S7" s="123">
        <f t="shared" si="5"/>
        <v>70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4</v>
      </c>
      <c r="F29" s="70">
        <f>IF(E29=0,"",単価入力シート!F29)</f>
        <v>1</v>
      </c>
      <c r="G29" s="71">
        <f>IF(E29=0,"",E29*F29)</f>
        <v>4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22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4</v>
      </c>
      <c r="F138" s="70">
        <f>IF(E138=0,"",単価入力シート!F138)</f>
        <v>1</v>
      </c>
      <c r="G138" s="71">
        <f t="shared" si="12"/>
        <v>4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17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22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70</v>
      </c>
      <c r="H173" s="108" t="s">
        <v>244</v>
      </c>
      <c r="M173" s="14">
        <f>G173*0.1</f>
        <v>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70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6CFE3BC-74E8-42BD-9FB1-41E82525101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5747-6B32-434D-B468-E9BB7F81D7A2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(香芝市）積算内訳書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53</v>
      </c>
      <c r="W3" s="124">
        <f>G41</f>
        <v>33</v>
      </c>
      <c r="X3" s="125">
        <f>G162+G165</f>
        <v>55</v>
      </c>
      <c r="Y3" s="125">
        <f>G168</f>
        <v>27</v>
      </c>
      <c r="Z3" s="125">
        <f>G176</f>
        <v>0</v>
      </c>
      <c r="AA3" s="125">
        <f>G179</f>
        <v>115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>
        <f t="shared" si="0"/>
        <v>33</v>
      </c>
      <c r="O8" s="123">
        <f t="shared" si="1"/>
        <v>55</v>
      </c>
      <c r="P8" s="123">
        <f t="shared" si="2"/>
        <v>27</v>
      </c>
      <c r="Q8" s="123">
        <f t="shared" si="3"/>
        <v>115</v>
      </c>
      <c r="R8" s="123">
        <f t="shared" si="4"/>
        <v>0</v>
      </c>
      <c r="S8" s="123">
        <f t="shared" si="5"/>
        <v>115</v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4</v>
      </c>
      <c r="F32" s="70">
        <f>IF(E32=0,"",単価入力シート!F32)</f>
        <v>1</v>
      </c>
      <c r="G32" s="71">
        <f t="shared" ref="G32:G40" si="6">IF(E32=0,"",E32*F32)</f>
        <v>4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33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4</v>
      </c>
      <c r="F141" s="70">
        <f>IF(E141=0,"",単価入力シート!F141)</f>
        <v>1</v>
      </c>
      <c r="G141" s="71">
        <f t="shared" si="13"/>
        <v>4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27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33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27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115</v>
      </c>
      <c r="H173" s="108" t="s">
        <v>244</v>
      </c>
      <c r="M173" s="14">
        <f>G173*0.1</f>
        <v>11.5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115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D09621EF-CB4A-4B68-BF61-97241DF330C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0DD9-B708-43EC-AEBB-5776165B6C3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(葛城市）積算内訳書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54</v>
      </c>
      <c r="W3" s="124">
        <f>G41</f>
        <v>26</v>
      </c>
      <c r="X3" s="125">
        <f>G162+G165</f>
        <v>37</v>
      </c>
      <c r="Y3" s="125">
        <f>G168</f>
        <v>21</v>
      </c>
      <c r="Z3" s="125">
        <f>G176</f>
        <v>0</v>
      </c>
      <c r="AA3" s="125">
        <f>G179</f>
        <v>84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>
        <f t="shared" si="0"/>
        <v>26</v>
      </c>
      <c r="O9" s="123">
        <f t="shared" si="1"/>
        <v>37</v>
      </c>
      <c r="P9" s="123">
        <f t="shared" si="2"/>
        <v>21</v>
      </c>
      <c r="Q9" s="123">
        <f t="shared" si="3"/>
        <v>84</v>
      </c>
      <c r="R9" s="123">
        <f t="shared" si="4"/>
        <v>0</v>
      </c>
      <c r="S9" s="123">
        <f t="shared" si="5"/>
        <v>84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0</v>
      </c>
      <c r="F25" s="70" t="str">
        <f>IF(E25=0,"",単価入力シート!F25)</f>
        <v/>
      </c>
      <c r="G25" s="71" t="str">
        <f>IF(E25=0,"",E25*F25)</f>
        <v/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1</v>
      </c>
      <c r="F26" s="70">
        <f>IF(E26=0,"",単価入力シート!F26)</f>
        <v>1</v>
      </c>
      <c r="G26" s="71">
        <f>IF(E26=0,"",E26*F26)</f>
        <v>1</v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4</v>
      </c>
      <c r="F39" s="70">
        <f>IF(E39=0,"",単価入力シート!F39)</f>
        <v>1</v>
      </c>
      <c r="G39" s="71">
        <f t="shared" si="6"/>
        <v>4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0</v>
      </c>
      <c r="F134" s="70" t="str">
        <f>IF(E134=0,"",単価入力シート!F134)</f>
        <v/>
      </c>
      <c r="G134" s="71" t="str">
        <f t="shared" ref="G134:G135" si="11">IF(E134=0,"",E134*F134)</f>
        <v/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1</v>
      </c>
      <c r="F135" s="70">
        <f>IF(E135=0,"",単価入力シート!F135)</f>
        <v>1</v>
      </c>
      <c r="G135" s="71">
        <f t="shared" si="11"/>
        <v>1</v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4</v>
      </c>
      <c r="F148" s="70">
        <f>IF(E148=0,"",単価入力シート!F148)</f>
        <v>1</v>
      </c>
      <c r="G148" s="71">
        <f t="shared" ref="G148:G149" si="16">IF(E148=0,"",E148*F148)</f>
        <v>4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21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21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84</v>
      </c>
      <c r="H173" s="108" t="s">
        <v>244</v>
      </c>
      <c r="M173" s="14">
        <f>G173*0.1</f>
        <v>8.4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750C07E8-B343-4E26-858A-3E94AD1362C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B343-F979-4038-9029-B91D60CE58E9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(宇陀市）積算内訳書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55</v>
      </c>
      <c r="W3" s="124">
        <f>G41</f>
        <v>40</v>
      </c>
      <c r="X3" s="125">
        <f>G162+G165</f>
        <v>55</v>
      </c>
      <c r="Y3" s="125">
        <f>G168</f>
        <v>31</v>
      </c>
      <c r="Z3" s="125">
        <f>G176</f>
        <v>0</v>
      </c>
      <c r="AA3" s="125">
        <f>G179</f>
        <v>126</v>
      </c>
      <c r="AB3" s="127">
        <f>SUM(E25:E26)</f>
        <v>1</v>
      </c>
      <c r="AC3" s="127">
        <f>SUM(E28:E29)</f>
        <v>8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>
        <f t="shared" si="0"/>
        <v>40</v>
      </c>
      <c r="O10" s="123">
        <f t="shared" si="1"/>
        <v>55</v>
      </c>
      <c r="P10" s="123">
        <f t="shared" si="2"/>
        <v>31</v>
      </c>
      <c r="Q10" s="123">
        <f t="shared" si="3"/>
        <v>126</v>
      </c>
      <c r="R10" s="123">
        <f t="shared" si="4"/>
        <v>0</v>
      </c>
      <c r="S10" s="123">
        <f t="shared" si="5"/>
        <v>126</v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5</v>
      </c>
      <c r="F28" s="70">
        <f>IF(E28=0,"",単価入力シート!F28)</f>
        <v>1</v>
      </c>
      <c r="G28" s="71">
        <f>IF(E28=0,"",E28*F28)</f>
        <v>5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5</v>
      </c>
      <c r="F31" s="70">
        <f>IF(E31=0,"",単価入力シート!F31)</f>
        <v>1</v>
      </c>
      <c r="G31" s="71">
        <f>IF(E31=0,"",E31*F31)</f>
        <v>5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8</v>
      </c>
      <c r="F35" s="70">
        <f>IF(E35=0,"",単価入力シート!F35)</f>
        <v>1</v>
      </c>
      <c r="G35" s="71">
        <f t="shared" si="6"/>
        <v>8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8</v>
      </c>
      <c r="F37" s="70">
        <f>IF(E37=0,"",単価入力シート!F37)</f>
        <v>1</v>
      </c>
      <c r="G37" s="71">
        <f t="shared" si="6"/>
        <v>8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40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8</v>
      </c>
      <c r="F103" s="70">
        <f>IF(E103=0,"",単価入力シート!F103)</f>
        <v>1</v>
      </c>
      <c r="G103" s="95">
        <f t="shared" ref="G103:G106" si="9">IF(E103=0,"",E103*F103)</f>
        <v>8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8</v>
      </c>
      <c r="F104" s="70">
        <f>IF(E104=0,"",単価入力シート!F104)</f>
        <v>1</v>
      </c>
      <c r="G104" s="95">
        <f t="shared" si="9"/>
        <v>8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8</v>
      </c>
      <c r="F105" s="70">
        <f>IF(E105=0,"",単価入力シート!F105)</f>
        <v>1</v>
      </c>
      <c r="G105" s="95">
        <f t="shared" si="9"/>
        <v>8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8</v>
      </c>
      <c r="F106" s="70">
        <f>IF(E106=0,"",単価入力シート!F106)</f>
        <v>1</v>
      </c>
      <c r="G106" s="95">
        <f t="shared" si="9"/>
        <v>8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8</v>
      </c>
      <c r="F112" s="70">
        <f>IF(E112=0,"",単価入力シート!F112)</f>
        <v>1</v>
      </c>
      <c r="G112" s="71">
        <f>IF(E112=0,"",E112*F112)</f>
        <v>8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8</v>
      </c>
      <c r="F121" s="70">
        <f>IF(E121=0,"",単価入力シート!F121)</f>
        <v>1</v>
      </c>
      <c r="G121" s="71">
        <f>IF(E121=0,"",E121*F121)</f>
        <v>8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48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5</v>
      </c>
      <c r="F137" s="70">
        <f>IF(E137=0,"",単価入力シート!F137)</f>
        <v>1</v>
      </c>
      <c r="G137" s="71">
        <f t="shared" ref="G137:G138" si="12">IF(E137=0,"",E137*F137)</f>
        <v>5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5</v>
      </c>
      <c r="F140" s="70">
        <f>IF(E140=0,"",単価入力シート!F140)</f>
        <v>1</v>
      </c>
      <c r="G140" s="71">
        <f t="shared" ref="G140:G142" si="13">IF(E140=0,"",E140*F140)</f>
        <v>5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8</v>
      </c>
      <c r="F146" s="70">
        <f>IF(E146=0,"",単価入力シート!F146)</f>
        <v>1</v>
      </c>
      <c r="G146" s="71">
        <f t="shared" si="15"/>
        <v>8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31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40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48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31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126</v>
      </c>
      <c r="H173" s="108" t="s">
        <v>244</v>
      </c>
      <c r="M173" s="14">
        <f>G173*0.1</f>
        <v>12.600000000000001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126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217AECC6-F556-47AE-8B1E-E026E937A7E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D4BB3-61A5-4D1B-9402-CB7BC91EB9D7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(三郷町）積算内訳書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56</v>
      </c>
      <c r="W3" s="124">
        <f>G41</f>
        <v>15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45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>
        <f t="shared" si="0"/>
        <v>15</v>
      </c>
      <c r="O11" s="123">
        <f t="shared" si="1"/>
        <v>19</v>
      </c>
      <c r="P11" s="123">
        <f t="shared" si="2"/>
        <v>11</v>
      </c>
      <c r="Q11" s="123">
        <f t="shared" si="3"/>
        <v>45</v>
      </c>
      <c r="R11" s="123">
        <f t="shared" si="4"/>
        <v>0</v>
      </c>
      <c r="S11" s="123">
        <f t="shared" si="5"/>
        <v>45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45</v>
      </c>
      <c r="H173" s="108" t="s">
        <v>244</v>
      </c>
      <c r="M173" s="14">
        <f>G173*0.1</f>
        <v>4.5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4F19BD29-F79E-4C19-81A0-CF1C708E4C4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B66D-9EF9-45E2-8D3B-479A14CB1755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(川西町）積算内訳書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57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>
        <f t="shared" si="0"/>
        <v>18</v>
      </c>
      <c r="O12" s="123">
        <f t="shared" si="1"/>
        <v>25</v>
      </c>
      <c r="P12" s="123">
        <f t="shared" si="2"/>
        <v>14</v>
      </c>
      <c r="Q12" s="123">
        <f t="shared" si="3"/>
        <v>57</v>
      </c>
      <c r="R12" s="123">
        <f t="shared" si="4"/>
        <v>0</v>
      </c>
      <c r="S12" s="123">
        <f t="shared" si="5"/>
        <v>57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3</v>
      </c>
      <c r="F29" s="70">
        <f>IF(E29=0,"",単価入力シート!F29)</f>
        <v>1</v>
      </c>
      <c r="G29" s="71">
        <f>IF(E29=0,"",E29*F29)</f>
        <v>3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3</v>
      </c>
      <c r="F138" s="70">
        <f>IF(E138=0,"",単価入力シート!F138)</f>
        <v>1</v>
      </c>
      <c r="G138" s="71">
        <f t="shared" si="12"/>
        <v>3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244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3DFFEF07-86EA-41BB-BA6E-5EE657813CFC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7710-4BF4-409D-A623-6CFAA7B860DC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(三宅町）積算内訳書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58</v>
      </c>
      <c r="W3" s="124">
        <f>G41</f>
        <v>15</v>
      </c>
      <c r="X3" s="125">
        <f>G162+G165</f>
        <v>19</v>
      </c>
      <c r="Y3" s="125">
        <f>G168</f>
        <v>12</v>
      </c>
      <c r="Z3" s="125">
        <f>G176</f>
        <v>0</v>
      </c>
      <c r="AA3" s="125">
        <f>G179</f>
        <v>46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>
        <f t="shared" si="0"/>
        <v>15</v>
      </c>
      <c r="O13" s="123">
        <f t="shared" si="1"/>
        <v>19</v>
      </c>
      <c r="P13" s="123">
        <f t="shared" si="2"/>
        <v>12</v>
      </c>
      <c r="Q13" s="123">
        <f t="shared" si="3"/>
        <v>46</v>
      </c>
      <c r="R13" s="123">
        <f t="shared" si="4"/>
        <v>0</v>
      </c>
      <c r="S13" s="123">
        <f t="shared" si="5"/>
        <v>46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0</v>
      </c>
      <c r="F28" s="70" t="str">
        <f>IF(E28=0,"",単価入力シート!F28)</f>
        <v/>
      </c>
      <c r="G28" s="71" t="str">
        <f>IF(E28=0,"",E28*F28)</f>
        <v/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2</v>
      </c>
      <c r="F29" s="70">
        <f>IF(E29=0,"",単価入力シート!F29)</f>
        <v>1</v>
      </c>
      <c r="G29" s="71">
        <f>IF(E29=0,"",E29*F29)</f>
        <v>2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0</v>
      </c>
      <c r="F137" s="70" t="str">
        <f>IF(E137=0,"",単価入力シート!F137)</f>
        <v/>
      </c>
      <c r="G137" s="71" t="str">
        <f t="shared" ref="G137:G138" si="12">IF(E137=0,"",E137*F137)</f>
        <v/>
      </c>
      <c r="H137" s="13"/>
    </row>
    <row r="138" spans="2:8" ht="15.6" customHeight="1">
      <c r="B138" s="67"/>
      <c r="C138" s="72"/>
      <c r="D138" s="113" t="s">
        <v>1</v>
      </c>
      <c r="E138" s="69">
        <f>E29</f>
        <v>2</v>
      </c>
      <c r="F138" s="70">
        <f>IF(E138=0,"",単価入力シート!F138)</f>
        <v>1</v>
      </c>
      <c r="G138" s="71">
        <f t="shared" si="12"/>
        <v>2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12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46</v>
      </c>
      <c r="H173" s="108" t="s">
        <v>244</v>
      </c>
      <c r="M173" s="14">
        <f>G173*0.1</f>
        <v>4.6000000000000005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F705F9E5-ED8B-43FC-80D6-B2A5F8D60A89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8BD6-412F-4C89-8E23-41733FB9533E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(田原本町）積算内訳書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59</v>
      </c>
      <c r="W3" s="124">
        <f>G41</f>
        <v>18</v>
      </c>
      <c r="X3" s="125">
        <f>G162+G165</f>
        <v>25</v>
      </c>
      <c r="Y3" s="125">
        <f>G168</f>
        <v>14</v>
      </c>
      <c r="Z3" s="125">
        <f>G176</f>
        <v>0</v>
      </c>
      <c r="AA3" s="125">
        <f>G179</f>
        <v>57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>
        <f t="shared" si="0"/>
        <v>18</v>
      </c>
      <c r="O14" s="123">
        <f t="shared" si="1"/>
        <v>25</v>
      </c>
      <c r="P14" s="123">
        <f t="shared" si="2"/>
        <v>14</v>
      </c>
      <c r="Q14" s="123">
        <f t="shared" si="3"/>
        <v>57</v>
      </c>
      <c r="R14" s="123">
        <f t="shared" si="4"/>
        <v>0</v>
      </c>
      <c r="S14" s="123">
        <f t="shared" si="5"/>
        <v>57</v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18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14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18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14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57</v>
      </c>
      <c r="H173" s="108" t="s">
        <v>244</v>
      </c>
      <c r="M173" s="14">
        <f>G173*0.1</f>
        <v>5.7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57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28A48B80-CD65-4FCD-8B33-361229C082E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530C-301B-4639-BB7B-1FDC2E40BEE0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(上牧町）積算内訳書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60</v>
      </c>
      <c r="W3" s="124">
        <f>G41</f>
        <v>17</v>
      </c>
      <c r="X3" s="125">
        <f>G162+G165</f>
        <v>25</v>
      </c>
      <c r="Y3" s="125">
        <f>G168</f>
        <v>13</v>
      </c>
      <c r="Z3" s="125">
        <f>G176</f>
        <v>0</v>
      </c>
      <c r="AA3" s="125">
        <f>G179</f>
        <v>55</v>
      </c>
      <c r="AB3" s="127">
        <f>SUM(E25:E26)</f>
        <v>1</v>
      </c>
      <c r="AC3" s="127">
        <f>SUM(E28:E29)</f>
        <v>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>
        <f t="shared" si="0"/>
        <v>17</v>
      </c>
      <c r="O15" s="123">
        <f t="shared" si="1"/>
        <v>25</v>
      </c>
      <c r="P15" s="123">
        <f t="shared" si="2"/>
        <v>13</v>
      </c>
      <c r="Q15" s="123">
        <f t="shared" si="3"/>
        <v>55</v>
      </c>
      <c r="R15" s="123">
        <f t="shared" si="4"/>
        <v>0</v>
      </c>
      <c r="S15" s="123">
        <f t="shared" si="5"/>
        <v>55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3</v>
      </c>
      <c r="F28" s="70">
        <f>IF(E28=0,"",単価入力シート!F28)</f>
        <v>1</v>
      </c>
      <c r="G28" s="71">
        <f>IF(E28=0,"",E28*F28)</f>
        <v>3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3</v>
      </c>
      <c r="F35" s="70">
        <f>IF(E35=0,"",単価入力シート!F35)</f>
        <v>1</v>
      </c>
      <c r="G35" s="71">
        <f t="shared" si="6"/>
        <v>3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3</v>
      </c>
      <c r="F37" s="70">
        <f>IF(E37=0,"",単価入力シート!F37)</f>
        <v>1</v>
      </c>
      <c r="G37" s="71">
        <f t="shared" si="6"/>
        <v>3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17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3</v>
      </c>
      <c r="F103" s="70">
        <f>IF(E103=0,"",単価入力シート!F103)</f>
        <v>1</v>
      </c>
      <c r="G103" s="95">
        <f t="shared" ref="G103:G106" si="9">IF(E103=0,"",E103*F103)</f>
        <v>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3</v>
      </c>
      <c r="F104" s="70">
        <f>IF(E104=0,"",単価入力シート!F104)</f>
        <v>1</v>
      </c>
      <c r="G104" s="95">
        <f t="shared" si="9"/>
        <v>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3</v>
      </c>
      <c r="F105" s="70">
        <f>IF(E105=0,"",単価入力シート!F105)</f>
        <v>1</v>
      </c>
      <c r="G105" s="95">
        <f t="shared" si="9"/>
        <v>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3</v>
      </c>
      <c r="F106" s="70">
        <f>IF(E106=0,"",単価入力シート!F106)</f>
        <v>1</v>
      </c>
      <c r="G106" s="95">
        <f t="shared" si="9"/>
        <v>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3</v>
      </c>
      <c r="F112" s="70">
        <f>IF(E112=0,"",単価入力シート!F112)</f>
        <v>1</v>
      </c>
      <c r="G112" s="71">
        <f>IF(E112=0,"",E112*F112)</f>
        <v>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3</v>
      </c>
      <c r="F121" s="70">
        <f>IF(E121=0,"",単価入力シート!F121)</f>
        <v>1</v>
      </c>
      <c r="G121" s="71">
        <f>IF(E121=0,"",E121*F121)</f>
        <v>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3</v>
      </c>
      <c r="F137" s="70">
        <f>IF(E137=0,"",単価入力シート!F137)</f>
        <v>1</v>
      </c>
      <c r="G137" s="71">
        <f t="shared" ref="G137:G138" si="12">IF(E137=0,"",E137*F137)</f>
        <v>3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3</v>
      </c>
      <c r="F146" s="70">
        <f>IF(E146=0,"",単価入力シート!F146)</f>
        <v>1</v>
      </c>
      <c r="G146" s="71">
        <f t="shared" si="15"/>
        <v>3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13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17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13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55</v>
      </c>
      <c r="H173" s="108" t="s">
        <v>244</v>
      </c>
      <c r="M173" s="14">
        <f>G173*0.1</f>
        <v>5.5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55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0162A033-CB36-48BC-A3DA-967081B17AD1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AC35-53D8-49B0-B93D-26D8CF5AF0C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(王寺町）積算内訳書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61</v>
      </c>
      <c r="W3" s="124">
        <f>G41</f>
        <v>14</v>
      </c>
      <c r="X3" s="125">
        <f>G162+G165</f>
        <v>19</v>
      </c>
      <c r="Y3" s="125">
        <f>G168</f>
        <v>11</v>
      </c>
      <c r="Z3" s="125">
        <f>G176</f>
        <v>0</v>
      </c>
      <c r="AA3" s="125">
        <f>G179</f>
        <v>44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>
        <f t="shared" si="0"/>
        <v>14</v>
      </c>
      <c r="O16" s="123">
        <f t="shared" si="1"/>
        <v>19</v>
      </c>
      <c r="P16" s="123">
        <f t="shared" si="2"/>
        <v>11</v>
      </c>
      <c r="Q16" s="123">
        <f t="shared" si="3"/>
        <v>44</v>
      </c>
      <c r="R16" s="123">
        <f t="shared" si="4"/>
        <v>0</v>
      </c>
      <c r="S16" s="123">
        <f t="shared" si="5"/>
        <v>44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1</v>
      </c>
      <c r="F32" s="70">
        <f>IF(E32=0,"",単価入力シート!F32)</f>
        <v>1</v>
      </c>
      <c r="G32" s="71">
        <f t="shared" ref="G32:G40" si="6">IF(E32=0,"",E32*F32)</f>
        <v>1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2</v>
      </c>
      <c r="F40" s="70">
        <f>IF(E40=0,"",単価入力シート!F40)</f>
        <v>1</v>
      </c>
      <c r="G40" s="71">
        <f t="shared" si="6"/>
        <v>2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14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1</v>
      </c>
      <c r="F141" s="70">
        <f>IF(E141=0,"",単価入力シート!F141)</f>
        <v>1</v>
      </c>
      <c r="G141" s="71">
        <f t="shared" si="13"/>
        <v>1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2</v>
      </c>
      <c r="F149" s="70">
        <f>IF(E149=0,"",単価入力シート!F149)</f>
        <v>1</v>
      </c>
      <c r="G149" s="71">
        <f t="shared" si="16"/>
        <v>2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11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11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44</v>
      </c>
      <c r="H173" s="108" t="s">
        <v>244</v>
      </c>
      <c r="M173" s="14">
        <f>G173*0.1</f>
        <v>4.4000000000000004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985B11E6-7D1D-46E5-ABB9-FE0EC2B68717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1A65-215D-4E0B-9AC0-898105EBDCC3}">
  <dimension ref="A1:BR185"/>
  <sheetViews>
    <sheetView view="pageBreakPreview" zoomScale="85" zoomScaleNormal="100" zoomScaleSheetLayoutView="85" workbookViewId="0">
      <selection activeCell="Q173" sqref="Q173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3" width="6.875" customWidth="1"/>
  </cols>
  <sheetData>
    <row r="1" spans="1:8" s="26" customFormat="1">
      <c r="A1" s="24" t="s">
        <v>176</v>
      </c>
    </row>
    <row r="2" spans="1:8" s="26" customFormat="1">
      <c r="A2" s="24"/>
    </row>
    <row r="3" spans="1:8" s="26" customFormat="1" ht="19.2">
      <c r="B3" s="153" t="s">
        <v>177</v>
      </c>
      <c r="C3" s="153"/>
      <c r="D3" s="153"/>
      <c r="E3" s="153"/>
      <c r="F3" s="153"/>
      <c r="G3" s="153"/>
      <c r="H3" s="153"/>
    </row>
    <row r="5" spans="1:8" ht="13.2">
      <c r="H5" s="22" t="s">
        <v>219</v>
      </c>
    </row>
    <row r="6" spans="1:8" ht="13.2">
      <c r="B6" s="18" t="s">
        <v>220</v>
      </c>
    </row>
    <row r="7" spans="1:8" s="18" customFormat="1" ht="13.2">
      <c r="F7" s="18" t="s">
        <v>170</v>
      </c>
      <c r="G7" s="181"/>
      <c r="H7" s="181"/>
    </row>
    <row r="8" spans="1:8" s="18" customFormat="1" ht="13.2"/>
    <row r="9" spans="1:8" s="18" customFormat="1" ht="13.2">
      <c r="F9" s="18" t="s">
        <v>171</v>
      </c>
      <c r="G9" s="181"/>
      <c r="H9" s="181"/>
    </row>
    <row r="10" spans="1:8" s="18" customFormat="1" ht="13.2"/>
    <row r="11" spans="1:8" s="18" customFormat="1" ht="13.2">
      <c r="F11" s="18" t="s">
        <v>221</v>
      </c>
      <c r="G11" s="181"/>
      <c r="H11" s="181"/>
    </row>
    <row r="12" spans="1:8" s="18" customFormat="1" ht="13.2"/>
    <row r="13" spans="1:8" s="18" customFormat="1" ht="13.2"/>
    <row r="14" spans="1:8" s="18" customFormat="1" ht="13.2"/>
    <row r="15" spans="1:8" s="18" customFormat="1" ht="13.2">
      <c r="B15" s="59" t="s">
        <v>222</v>
      </c>
    </row>
    <row r="16" spans="1:8" s="18" customFormat="1" ht="13.2"/>
    <row r="17" spans="2:70" s="26" customFormat="1" ht="16.2">
      <c r="B17" s="55"/>
      <c r="C17" s="55"/>
      <c r="D17" s="55"/>
    </row>
    <row r="18" spans="2:70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2:70" s="56" customFormat="1" ht="13.5" customHeight="1">
      <c r="B19" s="61"/>
      <c r="C19" s="62"/>
      <c r="D19" s="56" t="s">
        <v>187</v>
      </c>
    </row>
    <row r="20" spans="2:70" s="56" customFormat="1" ht="13.5" customHeight="1">
      <c r="B20" s="64"/>
      <c r="D20" s="56" t="s">
        <v>188</v>
      </c>
    </row>
    <row r="21" spans="2:70" s="56" customFormat="1" ht="13.5" customHeight="1">
      <c r="B21" s="64"/>
      <c r="D21" s="56" t="s">
        <v>189</v>
      </c>
    </row>
    <row r="22" spans="2:70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0">
      <c r="B23" s="168" t="s">
        <v>12</v>
      </c>
      <c r="C23" s="169"/>
      <c r="D23" s="169"/>
      <c r="E23" s="169"/>
      <c r="F23" s="169"/>
      <c r="G23" s="169"/>
      <c r="H23" s="66"/>
    </row>
    <row r="24" spans="2:70">
      <c r="B24" s="67"/>
      <c r="C24" s="168" t="s">
        <v>178</v>
      </c>
      <c r="D24" s="170"/>
      <c r="E24" s="170"/>
      <c r="F24" s="170"/>
      <c r="G24" s="170"/>
      <c r="H24" s="66"/>
    </row>
    <row r="25" spans="2:70" ht="15.6" customHeight="1">
      <c r="B25" s="67"/>
      <c r="C25" s="68"/>
      <c r="D25" s="78" t="s">
        <v>13</v>
      </c>
      <c r="E25" s="69">
        <v>0</v>
      </c>
      <c r="F25" s="70">
        <v>0</v>
      </c>
      <c r="G25" s="71">
        <f>E25*F25</f>
        <v>0</v>
      </c>
      <c r="H25" s="13"/>
    </row>
    <row r="26" spans="2:70" ht="15.6" customHeight="1">
      <c r="B26" s="68"/>
      <c r="C26" s="68"/>
      <c r="D26" s="78" t="s">
        <v>179</v>
      </c>
      <c r="E26" s="69">
        <v>0</v>
      </c>
      <c r="F26" s="70">
        <v>0</v>
      </c>
      <c r="G26" s="71">
        <f>E26*F26</f>
        <v>0</v>
      </c>
      <c r="H26" s="13"/>
    </row>
    <row r="27" spans="2:70">
      <c r="B27" s="68"/>
      <c r="C27" s="168" t="s">
        <v>10</v>
      </c>
      <c r="D27" s="170"/>
      <c r="E27" s="170"/>
      <c r="F27" s="170"/>
      <c r="G27" s="170"/>
      <c r="H27" s="13"/>
    </row>
    <row r="28" spans="2:70" ht="15.6" customHeight="1">
      <c r="B28" s="67"/>
      <c r="C28" s="68"/>
      <c r="D28" s="9" t="s">
        <v>14</v>
      </c>
      <c r="E28" s="69">
        <v>0</v>
      </c>
      <c r="F28" s="70">
        <v>0</v>
      </c>
      <c r="G28" s="71">
        <f>E28*F28</f>
        <v>0</v>
      </c>
      <c r="H28" s="13"/>
    </row>
    <row r="29" spans="2:70" ht="15.6" customHeight="1">
      <c r="B29" s="67"/>
      <c r="C29" s="72"/>
      <c r="D29" s="9" t="s">
        <v>1</v>
      </c>
      <c r="E29" s="69">
        <v>0</v>
      </c>
      <c r="F29" s="70">
        <v>0</v>
      </c>
      <c r="G29" s="71">
        <f>E29*F29</f>
        <v>0</v>
      </c>
      <c r="H29" s="13"/>
    </row>
    <row r="30" spans="2:70">
      <c r="B30" s="68"/>
      <c r="C30" s="168" t="s">
        <v>15</v>
      </c>
      <c r="D30" s="170"/>
      <c r="E30" s="170"/>
      <c r="F30" s="170"/>
      <c r="G30" s="170"/>
      <c r="H30" s="13"/>
    </row>
    <row r="31" spans="2:70" ht="15.6" customHeight="1">
      <c r="B31" s="73"/>
      <c r="C31" s="74"/>
      <c r="D31" s="8" t="s">
        <v>16</v>
      </c>
      <c r="E31" s="69">
        <v>0</v>
      </c>
      <c r="F31" s="70">
        <v>0</v>
      </c>
      <c r="G31" s="71">
        <f>E31*F31</f>
        <v>0</v>
      </c>
      <c r="H31" s="13"/>
    </row>
    <row r="32" spans="2:70" ht="15.6" customHeight="1">
      <c r="B32" s="68"/>
      <c r="C32" s="180" t="s">
        <v>17</v>
      </c>
      <c r="D32" s="169"/>
      <c r="E32" s="69">
        <v>0</v>
      </c>
      <c r="F32" s="70">
        <v>0</v>
      </c>
      <c r="G32" s="71">
        <f>E32*F32</f>
        <v>0</v>
      </c>
      <c r="H32" s="13"/>
    </row>
    <row r="33" spans="2:8" ht="15.6" customHeight="1">
      <c r="B33" s="68"/>
      <c r="C33" s="180" t="s">
        <v>18</v>
      </c>
      <c r="D33" s="169"/>
      <c r="E33" s="69">
        <v>0</v>
      </c>
      <c r="F33" s="70">
        <v>0</v>
      </c>
      <c r="G33" s="71">
        <f>E33*F33</f>
        <v>0</v>
      </c>
      <c r="H33" s="13"/>
    </row>
    <row r="34" spans="2:8">
      <c r="B34" s="68"/>
      <c r="C34" s="168" t="s">
        <v>180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8" t="s">
        <v>19</v>
      </c>
      <c r="E35" s="69">
        <v>0</v>
      </c>
      <c r="F35" s="70">
        <v>0</v>
      </c>
      <c r="G35" s="71">
        <f>E35*F35</f>
        <v>0</v>
      </c>
      <c r="H35" s="13"/>
    </row>
    <row r="36" spans="2:8" ht="15.6" customHeight="1">
      <c r="B36" s="73"/>
      <c r="C36" s="162" t="s">
        <v>181</v>
      </c>
      <c r="D36" s="163"/>
      <c r="E36" s="69">
        <v>0</v>
      </c>
      <c r="F36" s="70">
        <v>0</v>
      </c>
      <c r="G36" s="71">
        <v>0</v>
      </c>
      <c r="H36" s="66"/>
    </row>
    <row r="37" spans="2:8" ht="15.6" customHeight="1">
      <c r="B37" s="73"/>
      <c r="C37" s="162" t="s">
        <v>182</v>
      </c>
      <c r="D37" s="163"/>
      <c r="E37" s="69">
        <v>0</v>
      </c>
      <c r="F37" s="70">
        <v>0</v>
      </c>
      <c r="G37" s="71">
        <v>0</v>
      </c>
      <c r="H37" s="66"/>
    </row>
    <row r="38" spans="2:8" ht="15.6" customHeight="1">
      <c r="B38" s="73"/>
      <c r="C38" s="164" t="s">
        <v>183</v>
      </c>
      <c r="D38" s="165"/>
      <c r="E38" s="69">
        <v>0</v>
      </c>
      <c r="F38" s="70">
        <v>0</v>
      </c>
      <c r="G38" s="71">
        <f>E38*F38</f>
        <v>0</v>
      </c>
      <c r="H38" s="66"/>
    </row>
    <row r="39" spans="2:8" ht="15.6" customHeight="1">
      <c r="B39" s="67"/>
      <c r="C39" s="162" t="s">
        <v>20</v>
      </c>
      <c r="D39" s="163"/>
      <c r="E39" s="69">
        <v>0</v>
      </c>
      <c r="F39" s="70">
        <v>0</v>
      </c>
      <c r="G39" s="71">
        <f>E39*F39</f>
        <v>0</v>
      </c>
      <c r="H39" s="66"/>
    </row>
    <row r="40" spans="2:8" ht="15.6" customHeight="1">
      <c r="B40" s="68"/>
      <c r="C40" s="162" t="s">
        <v>184</v>
      </c>
      <c r="D40" s="163"/>
      <c r="E40" s="69">
        <v>0</v>
      </c>
      <c r="F40" s="70">
        <v>0</v>
      </c>
      <c r="G40" s="71">
        <f>E40*F40</f>
        <v>0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7" t="s">
        <v>252</v>
      </c>
      <c r="H41" s="3" t="s">
        <v>44</v>
      </c>
    </row>
    <row r="42" spans="2:8">
      <c r="B42" t="s">
        <v>190</v>
      </c>
    </row>
    <row r="43" spans="2:8" ht="11.4" customHeight="1"/>
    <row r="60" spans="2:70">
      <c r="H60" s="101" t="s">
        <v>223</v>
      </c>
    </row>
    <row r="61" spans="2:70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</row>
    <row r="62" spans="2:70" s="56" customFormat="1" ht="13.5" customHeight="1">
      <c r="B62" s="61"/>
      <c r="C62" s="31"/>
      <c r="D62" s="56" t="s">
        <v>193</v>
      </c>
    </row>
    <row r="63" spans="2:70" s="56" customFormat="1" ht="13.5" customHeight="1">
      <c r="B63" s="64"/>
      <c r="C63" s="31"/>
      <c r="D63" s="56" t="s">
        <v>194</v>
      </c>
    </row>
    <row r="64" spans="2:70" s="56" customFormat="1" ht="13.5" customHeight="1">
      <c r="B64" s="64"/>
      <c r="C64" s="31"/>
      <c r="D64" s="56" t="s">
        <v>195</v>
      </c>
    </row>
    <row r="65" spans="2:69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</row>
    <row r="66" spans="2:69" s="79" customFormat="1">
      <c r="B66" s="177" t="s">
        <v>4</v>
      </c>
      <c r="C66" s="178"/>
      <c r="D66" s="179"/>
      <c r="E66" s="93" t="s">
        <v>7</v>
      </c>
      <c r="F66" s="93" t="s">
        <v>2</v>
      </c>
      <c r="G66" s="93" t="s">
        <v>3</v>
      </c>
      <c r="H66" s="98" t="s">
        <v>8</v>
      </c>
      <c r="I66" s="56"/>
      <c r="J66" s="56"/>
      <c r="K66" s="56"/>
    </row>
    <row r="67" spans="2:69" s="79" customFormat="1" ht="15" customHeight="1">
      <c r="B67" s="5" t="s">
        <v>21</v>
      </c>
      <c r="C67" s="6"/>
      <c r="D67" s="6"/>
      <c r="E67" s="69">
        <v>0</v>
      </c>
      <c r="F67" s="94">
        <v>0</v>
      </c>
      <c r="G67" s="95">
        <f>E67*F67</f>
        <v>0</v>
      </c>
      <c r="H67" s="3"/>
      <c r="I67" s="56"/>
      <c r="J67" s="56"/>
      <c r="K67" s="56"/>
    </row>
    <row r="68" spans="2:69" s="79" customFormat="1" ht="15" customHeight="1">
      <c r="B68" s="5" t="s">
        <v>22</v>
      </c>
      <c r="C68" s="6"/>
      <c r="D68" s="6"/>
      <c r="E68" s="69">
        <v>0</v>
      </c>
      <c r="F68" s="94">
        <v>0</v>
      </c>
      <c r="G68" s="95">
        <f>E68*F68</f>
        <v>0</v>
      </c>
      <c r="H68" s="3" t="s">
        <v>23</v>
      </c>
      <c r="I68" s="56"/>
      <c r="J68" s="56"/>
      <c r="K68" s="56"/>
    </row>
    <row r="69" spans="2:69" s="79" customFormat="1" ht="15" customHeight="1">
      <c r="B69" s="5" t="s">
        <v>24</v>
      </c>
      <c r="C69" s="6"/>
      <c r="D69" s="6"/>
      <c r="E69" s="69">
        <v>0</v>
      </c>
      <c r="F69" s="94">
        <v>0</v>
      </c>
      <c r="G69" s="95">
        <f>E69*F69</f>
        <v>0</v>
      </c>
      <c r="H69" s="3"/>
      <c r="I69" s="56"/>
      <c r="J69" s="56"/>
      <c r="K69" s="56"/>
    </row>
    <row r="70" spans="2:69" s="79" customFormat="1" ht="15" customHeight="1">
      <c r="B70" s="91" t="s">
        <v>25</v>
      </c>
      <c r="C70" s="92"/>
      <c r="D70" s="6"/>
      <c r="E70" s="69">
        <v>0</v>
      </c>
      <c r="F70" s="94">
        <v>0</v>
      </c>
      <c r="G70" s="95">
        <f>E70*F70</f>
        <v>0</v>
      </c>
      <c r="H70" s="3" t="s">
        <v>26</v>
      </c>
      <c r="I70" s="56"/>
      <c r="J70" s="56"/>
      <c r="K70" s="56"/>
    </row>
    <row r="71" spans="2:69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69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69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69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69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69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69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69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69" s="79" customFormat="1" ht="15" customHeight="1">
      <c r="B79" s="91" t="s">
        <v>29</v>
      </c>
      <c r="C79" s="92"/>
      <c r="D79" s="6"/>
      <c r="E79" s="97">
        <v>0</v>
      </c>
      <c r="F79" s="70">
        <v>0</v>
      </c>
      <c r="G79" s="71">
        <f>E79*F79</f>
        <v>0</v>
      </c>
      <c r="H79" s="3"/>
      <c r="I79" s="56"/>
      <c r="J79" s="56"/>
      <c r="K79" s="56"/>
    </row>
    <row r="80" spans="2:69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97">
        <v>0</v>
      </c>
      <c r="F86" s="70">
        <v>0</v>
      </c>
      <c r="G86" s="71">
        <f>E86*F86</f>
        <v>0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97">
        <v>0</v>
      </c>
      <c r="F96" s="70">
        <v>0</v>
      </c>
      <c r="G96" s="71">
        <f>E96*F96</f>
        <v>0</v>
      </c>
      <c r="H96" s="3"/>
      <c r="I96" s="56"/>
      <c r="J96" s="56"/>
      <c r="K96" s="56"/>
    </row>
    <row r="97" spans="2:11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1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1" s="79" customFormat="1" ht="15.6" customHeight="1">
      <c r="B99" s="5" t="s">
        <v>9</v>
      </c>
      <c r="C99" s="6"/>
      <c r="D99" s="6"/>
      <c r="E99" s="75"/>
      <c r="F99" s="75"/>
      <c r="G99" s="96" t="s">
        <v>252</v>
      </c>
      <c r="H99" s="3" t="s">
        <v>43</v>
      </c>
      <c r="I99" s="56"/>
      <c r="J99" s="56"/>
      <c r="K99" s="56"/>
    </row>
    <row r="100" spans="2:11" ht="6" customHeight="1"/>
    <row r="101" spans="2:11">
      <c r="B101" s="56" t="s">
        <v>233</v>
      </c>
      <c r="C101" s="56"/>
      <c r="D101" s="63"/>
      <c r="E101" s="63"/>
      <c r="F101" s="63"/>
      <c r="G101" s="63"/>
      <c r="H101" s="63"/>
    </row>
    <row r="102" spans="2:11">
      <c r="B102" s="177" t="s">
        <v>4</v>
      </c>
      <c r="C102" s="178"/>
      <c r="D102" s="179"/>
      <c r="E102" s="93" t="s">
        <v>7</v>
      </c>
      <c r="F102" s="93" t="s">
        <v>2</v>
      </c>
      <c r="G102" s="93" t="s">
        <v>3</v>
      </c>
      <c r="H102" s="98" t="s">
        <v>8</v>
      </c>
    </row>
    <row r="103" spans="2:11" ht="15" customHeight="1">
      <c r="B103" s="5" t="s">
        <v>229</v>
      </c>
      <c r="C103" s="6"/>
      <c r="D103" s="6"/>
      <c r="E103" s="69">
        <v>0</v>
      </c>
      <c r="F103" s="94">
        <v>0</v>
      </c>
      <c r="G103" s="95">
        <f>E103*F103</f>
        <v>0</v>
      </c>
      <c r="H103" s="3"/>
    </row>
    <row r="104" spans="2:11" ht="15" customHeight="1">
      <c r="B104" s="5" t="s">
        <v>230</v>
      </c>
      <c r="C104" s="6"/>
      <c r="D104" s="6"/>
      <c r="E104" s="69">
        <v>0</v>
      </c>
      <c r="F104" s="94">
        <v>0</v>
      </c>
      <c r="G104" s="95">
        <f>E104*F104</f>
        <v>0</v>
      </c>
      <c r="H104" s="3" t="s">
        <v>23</v>
      </c>
    </row>
    <row r="105" spans="2:11" ht="15" customHeight="1">
      <c r="B105" s="5" t="s">
        <v>231</v>
      </c>
      <c r="C105" s="6"/>
      <c r="D105" s="6"/>
      <c r="E105" s="69">
        <v>0</v>
      </c>
      <c r="F105" s="94">
        <v>0</v>
      </c>
      <c r="G105" s="95">
        <f>E105*F105</f>
        <v>0</v>
      </c>
      <c r="H105" s="3"/>
    </row>
    <row r="106" spans="2:11" ht="15" customHeight="1">
      <c r="B106" s="91" t="s">
        <v>232</v>
      </c>
      <c r="C106" s="92"/>
      <c r="D106" s="6"/>
      <c r="E106" s="69">
        <v>0</v>
      </c>
      <c r="F106" s="94">
        <v>0</v>
      </c>
      <c r="G106" s="95">
        <f>E106*F106</f>
        <v>0</v>
      </c>
      <c r="H106" s="3" t="s">
        <v>26</v>
      </c>
    </row>
    <row r="107" spans="2:11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1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1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1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1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1" ht="15" customHeight="1">
      <c r="B112" s="91" t="s">
        <v>30</v>
      </c>
      <c r="C112" s="92"/>
      <c r="D112" s="6"/>
      <c r="E112" s="97">
        <v>0</v>
      </c>
      <c r="F112" s="70">
        <v>0</v>
      </c>
      <c r="G112" s="71">
        <f>E112*F112</f>
        <v>0</v>
      </c>
      <c r="H112" s="3"/>
    </row>
    <row r="113" spans="2:70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0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0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0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0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0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0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0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0" ht="15" customHeight="1">
      <c r="B121" s="91" t="s">
        <v>32</v>
      </c>
      <c r="C121" s="92"/>
      <c r="D121" s="6"/>
      <c r="E121" s="97">
        <v>0</v>
      </c>
      <c r="F121" s="70">
        <v>0</v>
      </c>
      <c r="G121" s="71">
        <f>E121*F121</f>
        <v>0</v>
      </c>
      <c r="H121" s="3"/>
    </row>
    <row r="122" spans="2:70">
      <c r="B122" s="84"/>
      <c r="C122" s="85"/>
      <c r="D122" s="5" t="s">
        <v>38</v>
      </c>
      <c r="E122" s="6"/>
      <c r="F122" s="6"/>
      <c r="G122" s="7"/>
      <c r="H122" s="99"/>
    </row>
    <row r="123" spans="2:70">
      <c r="B123" s="88"/>
      <c r="C123" s="89"/>
      <c r="D123" s="5" t="s">
        <v>39</v>
      </c>
      <c r="E123" s="6"/>
      <c r="F123" s="6"/>
      <c r="G123" s="7"/>
      <c r="H123" s="100"/>
    </row>
    <row r="124" spans="2:70" ht="15.6" customHeight="1">
      <c r="B124" s="5" t="s">
        <v>9</v>
      </c>
      <c r="C124" s="6"/>
      <c r="D124" s="6"/>
      <c r="E124" s="75"/>
      <c r="F124" s="75"/>
      <c r="G124" s="96" t="s">
        <v>252</v>
      </c>
      <c r="H124" s="3" t="s">
        <v>42</v>
      </c>
    </row>
    <row r="125" spans="2:70">
      <c r="H125" s="101" t="s">
        <v>223</v>
      </c>
    </row>
    <row r="126" spans="2:70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</row>
    <row r="127" spans="2:70" s="56" customFormat="1" ht="13.5" customHeight="1">
      <c r="B127" s="61"/>
      <c r="C127" s="62"/>
      <c r="D127" s="56" t="s">
        <v>237</v>
      </c>
    </row>
    <row r="128" spans="2:70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v>0</v>
      </c>
      <c r="F134" s="70">
        <v>0</v>
      </c>
      <c r="G134" s="71">
        <f>E134*F134</f>
        <v>0</v>
      </c>
      <c r="H134" s="13"/>
    </row>
    <row r="135" spans="2:8" ht="15.6" customHeight="1">
      <c r="B135" s="68"/>
      <c r="C135" s="68"/>
      <c r="D135" s="78" t="s">
        <v>179</v>
      </c>
      <c r="E135" s="69">
        <v>0</v>
      </c>
      <c r="F135" s="70">
        <v>0</v>
      </c>
      <c r="G135" s="71">
        <f>E135*F135</f>
        <v>0</v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9" t="s">
        <v>14</v>
      </c>
      <c r="E137" s="69">
        <v>0</v>
      </c>
      <c r="F137" s="70">
        <v>0</v>
      </c>
      <c r="G137" s="71">
        <f>E137*F137</f>
        <v>0</v>
      </c>
      <c r="H137" s="13"/>
    </row>
    <row r="138" spans="2:8" ht="15.6" customHeight="1">
      <c r="B138" s="67"/>
      <c r="C138" s="72"/>
      <c r="D138" s="9" t="s">
        <v>1</v>
      </c>
      <c r="E138" s="69">
        <v>0</v>
      </c>
      <c r="F138" s="70">
        <v>0</v>
      </c>
      <c r="G138" s="71">
        <f>E138*F138</f>
        <v>0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8" t="s">
        <v>16</v>
      </c>
      <c r="E140" s="69">
        <v>0</v>
      </c>
      <c r="F140" s="70">
        <v>0</v>
      </c>
      <c r="G140" s="71">
        <f>E140*F140</f>
        <v>0</v>
      </c>
      <c r="H140" s="13"/>
    </row>
    <row r="141" spans="2:8" ht="15.6" customHeight="1">
      <c r="B141" s="68"/>
      <c r="C141" s="180" t="s">
        <v>17</v>
      </c>
      <c r="D141" s="169"/>
      <c r="E141" s="69">
        <v>0</v>
      </c>
      <c r="F141" s="70">
        <v>0</v>
      </c>
      <c r="G141" s="71">
        <f>E141*F141</f>
        <v>0</v>
      </c>
      <c r="H141" s="13"/>
    </row>
    <row r="142" spans="2:8" ht="15.6" customHeight="1">
      <c r="B142" s="68"/>
      <c r="C142" s="180" t="s">
        <v>18</v>
      </c>
      <c r="D142" s="169"/>
      <c r="E142" s="69">
        <v>0</v>
      </c>
      <c r="F142" s="70">
        <v>0</v>
      </c>
      <c r="G142" s="71">
        <f>E142*F142</f>
        <v>0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8" t="s">
        <v>19</v>
      </c>
      <c r="E144" s="159"/>
      <c r="F144" s="160"/>
      <c r="G144" s="161"/>
      <c r="H144" s="13" t="s">
        <v>241</v>
      </c>
    </row>
    <row r="145" spans="1:8" ht="15.6" customHeight="1">
      <c r="B145" s="73"/>
      <c r="C145" s="162" t="s">
        <v>181</v>
      </c>
      <c r="D145" s="163"/>
      <c r="E145" s="69">
        <v>0</v>
      </c>
      <c r="F145" s="70">
        <v>0</v>
      </c>
      <c r="G145" s="71">
        <v>0</v>
      </c>
      <c r="H145" s="66"/>
    </row>
    <row r="146" spans="1:8" ht="15.6" customHeight="1">
      <c r="B146" s="73"/>
      <c r="C146" s="162" t="s">
        <v>182</v>
      </c>
      <c r="D146" s="163"/>
      <c r="E146" s="69">
        <v>0</v>
      </c>
      <c r="F146" s="70">
        <v>0</v>
      </c>
      <c r="G146" s="71">
        <v>0</v>
      </c>
      <c r="H146" s="66"/>
    </row>
    <row r="147" spans="1:8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8" ht="15.6" customHeight="1">
      <c r="B148" s="67"/>
      <c r="C148" s="162" t="s">
        <v>20</v>
      </c>
      <c r="D148" s="163"/>
      <c r="E148" s="69">
        <v>0</v>
      </c>
      <c r="F148" s="70">
        <v>0</v>
      </c>
      <c r="G148" s="71">
        <f>E148*F148</f>
        <v>0</v>
      </c>
      <c r="H148" s="66"/>
    </row>
    <row r="149" spans="1:8" ht="15.6" customHeight="1">
      <c r="B149" s="68"/>
      <c r="C149" s="162" t="s">
        <v>184</v>
      </c>
      <c r="D149" s="163"/>
      <c r="E149" s="69">
        <v>0</v>
      </c>
      <c r="F149" s="70">
        <v>0</v>
      </c>
      <c r="G149" s="71">
        <f>E149*F149</f>
        <v>0</v>
      </c>
      <c r="H149" s="66"/>
    </row>
    <row r="150" spans="1:8" ht="15.6" customHeight="1">
      <c r="B150" s="166" t="s">
        <v>6</v>
      </c>
      <c r="C150" s="167"/>
      <c r="D150" s="167"/>
      <c r="E150" s="75"/>
      <c r="F150" s="76"/>
      <c r="G150" s="77" t="s">
        <v>252</v>
      </c>
      <c r="H150" s="3" t="s">
        <v>41</v>
      </c>
    </row>
    <row r="153" spans="1:8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8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8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8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8" s="14" customFormat="1" ht="12">
      <c r="A157" s="103"/>
      <c r="B157" s="104"/>
      <c r="C157" s="102"/>
      <c r="D157" s="10"/>
      <c r="E157" s="10"/>
      <c r="F157" s="10"/>
      <c r="G157" s="118" t="str">
        <f>G41</f>
        <v>円</v>
      </c>
      <c r="H157" s="11" t="s">
        <v>44</v>
      </c>
    </row>
    <row r="158" spans="1:8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8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8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8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8" s="14" customFormat="1" ht="12">
      <c r="A162" s="103"/>
      <c r="B162" s="104"/>
      <c r="C162" s="10"/>
      <c r="D162" s="10"/>
      <c r="E162" s="10"/>
      <c r="F162" s="10"/>
      <c r="G162" s="118" t="str">
        <f>G99</f>
        <v>円</v>
      </c>
      <c r="H162" s="11" t="s">
        <v>43</v>
      </c>
    </row>
    <row r="163" spans="1:8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8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8" s="14" customFormat="1" ht="12">
      <c r="A165" s="103"/>
      <c r="B165" s="104"/>
      <c r="C165" s="10"/>
      <c r="D165" s="10"/>
      <c r="E165" s="10"/>
      <c r="F165" s="10"/>
      <c r="G165" s="118" t="str">
        <f>G124</f>
        <v>円</v>
      </c>
      <c r="H165" s="11" t="s">
        <v>42</v>
      </c>
    </row>
    <row r="166" spans="1:8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8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8" s="14" customFormat="1" ht="12">
      <c r="A168" s="103"/>
      <c r="B168" s="104"/>
      <c r="C168" s="102"/>
      <c r="D168" s="10"/>
      <c r="E168" s="10"/>
      <c r="F168" s="10"/>
      <c r="G168" s="118" t="str">
        <f>G150</f>
        <v>円</v>
      </c>
      <c r="H168" s="11" t="s">
        <v>41</v>
      </c>
    </row>
    <row r="169" spans="1:8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8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8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8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8" s="14" customFormat="1" ht="12">
      <c r="A173" s="106"/>
      <c r="B173" s="107"/>
      <c r="C173" s="107"/>
      <c r="D173" s="107"/>
      <c r="E173" s="107"/>
      <c r="F173" s="107"/>
      <c r="G173" s="121" t="s">
        <v>252</v>
      </c>
      <c r="H173" s="108" t="s">
        <v>244</v>
      </c>
    </row>
    <row r="174" spans="1:8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8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8" s="14" customFormat="1" ht="12">
      <c r="A176" s="106"/>
      <c r="B176" s="107"/>
      <c r="C176" s="107"/>
      <c r="D176" s="107"/>
      <c r="E176" s="107"/>
      <c r="F176" s="107"/>
      <c r="G176" s="121" t="s">
        <v>252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s">
        <v>252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G7:H7"/>
    <mergeCell ref="G9:H9"/>
    <mergeCell ref="G11:H11"/>
    <mergeCell ref="B3:H3"/>
    <mergeCell ref="B102:D102"/>
    <mergeCell ref="C40:D40"/>
    <mergeCell ref="B41:D41"/>
    <mergeCell ref="C38:D38"/>
    <mergeCell ref="C39:D39"/>
    <mergeCell ref="C36:D36"/>
    <mergeCell ref="C37:D37"/>
    <mergeCell ref="C34:G34"/>
    <mergeCell ref="C32:D32"/>
    <mergeCell ref="C33:D33"/>
    <mergeCell ref="C30:G30"/>
    <mergeCell ref="C27:G27"/>
    <mergeCell ref="B23:G23"/>
    <mergeCell ref="C24:G24"/>
    <mergeCell ref="B22:D22"/>
    <mergeCell ref="C143:G143"/>
    <mergeCell ref="B131:D131"/>
    <mergeCell ref="B132:G132"/>
    <mergeCell ref="D118:G118"/>
    <mergeCell ref="B66:D66"/>
    <mergeCell ref="C133:G133"/>
    <mergeCell ref="C136:G136"/>
    <mergeCell ref="C139:G139"/>
    <mergeCell ref="C141:D141"/>
    <mergeCell ref="C142:D142"/>
    <mergeCell ref="A153:H153"/>
    <mergeCell ref="E144:G144"/>
    <mergeCell ref="E147:G147"/>
    <mergeCell ref="C145:D145"/>
    <mergeCell ref="C146:D146"/>
    <mergeCell ref="C147:D147"/>
    <mergeCell ref="C148:D148"/>
    <mergeCell ref="C149:D149"/>
    <mergeCell ref="B150:D150"/>
  </mergeCells>
  <phoneticPr fontId="2"/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39B0C-2545-4FFC-AD00-87033884F7E1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(広陵町）積算内訳書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62</v>
      </c>
      <c r="W3" s="124">
        <f>G41</f>
        <v>25</v>
      </c>
      <c r="X3" s="125">
        <f>G162+G165</f>
        <v>37</v>
      </c>
      <c r="Y3" s="125">
        <f>G168</f>
        <v>19</v>
      </c>
      <c r="Z3" s="125">
        <f>G176</f>
        <v>0</v>
      </c>
      <c r="AA3" s="125">
        <f>G179</f>
        <v>81</v>
      </c>
      <c r="AB3" s="127">
        <f>SUM(E25:E26)</f>
        <v>1</v>
      </c>
      <c r="AC3" s="127">
        <f>SUM(E28:E29)</f>
        <v>5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>
        <f t="shared" si="0"/>
        <v>25</v>
      </c>
      <c r="O17" s="123">
        <f t="shared" si="1"/>
        <v>37</v>
      </c>
      <c r="P17" s="123">
        <f t="shared" si="2"/>
        <v>19</v>
      </c>
      <c r="Q17" s="123">
        <f t="shared" si="3"/>
        <v>81</v>
      </c>
      <c r="R17" s="123">
        <f t="shared" si="4"/>
        <v>0</v>
      </c>
      <c r="S17" s="123">
        <f t="shared" si="5"/>
        <v>81</v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</v>
      </c>
      <c r="F29" s="70">
        <f>IF(E29=0,"",単価入力シート!F29)</f>
        <v>1</v>
      </c>
      <c r="G29" s="71">
        <f>IF(E29=0,"",E29*F29)</f>
        <v>1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1</v>
      </c>
      <c r="F31" s="70">
        <f>IF(E31=0,"",単価入力シート!F31)</f>
        <v>1</v>
      </c>
      <c r="G31" s="71">
        <f>IF(E31=0,"",E31*F31)</f>
        <v>1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5</v>
      </c>
      <c r="F37" s="70">
        <f>IF(E37=0,"",単価入力シート!F37)</f>
        <v>1</v>
      </c>
      <c r="G37" s="71">
        <f t="shared" si="6"/>
        <v>5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3</v>
      </c>
      <c r="F40" s="70">
        <f>IF(E40=0,"",単価入力シート!F40)</f>
        <v>1</v>
      </c>
      <c r="G40" s="71">
        <f t="shared" si="6"/>
        <v>3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25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5</v>
      </c>
      <c r="F103" s="70">
        <f>IF(E103=0,"",単価入力シート!F103)</f>
        <v>1</v>
      </c>
      <c r="G103" s="95">
        <f t="shared" ref="G103:G106" si="9">IF(E103=0,"",E103*F103)</f>
        <v>5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5</v>
      </c>
      <c r="F104" s="70">
        <f>IF(E104=0,"",単価入力シート!F104)</f>
        <v>1</v>
      </c>
      <c r="G104" s="95">
        <f t="shared" si="9"/>
        <v>5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5</v>
      </c>
      <c r="F105" s="70">
        <f>IF(E105=0,"",単価入力シート!F105)</f>
        <v>1</v>
      </c>
      <c r="G105" s="95">
        <f t="shared" si="9"/>
        <v>5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5</v>
      </c>
      <c r="F106" s="70">
        <f>IF(E106=0,"",単価入力シート!F106)</f>
        <v>1</v>
      </c>
      <c r="G106" s="95">
        <f t="shared" si="9"/>
        <v>5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5</v>
      </c>
      <c r="F112" s="70">
        <f>IF(E112=0,"",単価入力シート!F112)</f>
        <v>1</v>
      </c>
      <c r="G112" s="71">
        <f>IF(E112=0,"",E112*F112)</f>
        <v>5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5</v>
      </c>
      <c r="F121" s="70">
        <f>IF(E121=0,"",単価入力シート!F121)</f>
        <v>1</v>
      </c>
      <c r="G121" s="71">
        <f>IF(E121=0,"",E121*F121)</f>
        <v>5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30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</v>
      </c>
      <c r="F138" s="70">
        <f>IF(E138=0,"",単価入力シート!F138)</f>
        <v>1</v>
      </c>
      <c r="G138" s="71">
        <f t="shared" si="12"/>
        <v>1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1</v>
      </c>
      <c r="F140" s="70">
        <f>IF(E140=0,"",単価入力シート!F140)</f>
        <v>1</v>
      </c>
      <c r="G140" s="71">
        <f t="shared" ref="G140:G142" si="13">IF(E140=0,"",E140*F140)</f>
        <v>1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5</v>
      </c>
      <c r="F146" s="70">
        <f>IF(E146=0,"",単価入力シート!F146)</f>
        <v>1</v>
      </c>
      <c r="G146" s="71">
        <f t="shared" si="15"/>
        <v>5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3</v>
      </c>
      <c r="F149" s="70">
        <f>IF(E149=0,"",単価入力シート!F149)</f>
        <v>1</v>
      </c>
      <c r="G149" s="71">
        <f t="shared" si="16"/>
        <v>3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25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30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81</v>
      </c>
      <c r="H173" s="108" t="s">
        <v>244</v>
      </c>
      <c r="M173" s="14">
        <f>G173*0.1</f>
        <v>8.1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81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BED00F30-576B-43E8-8D30-747EB45ACB85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6FA8-FA97-4193-A8CF-BAB059FBE553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(河合町）積算内訳書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63</v>
      </c>
      <c r="W3" s="124">
        <f>G41</f>
        <v>13</v>
      </c>
      <c r="X3" s="125">
        <f>G162+G165</f>
        <v>19</v>
      </c>
      <c r="Y3" s="125">
        <f>G168</f>
        <v>10</v>
      </c>
      <c r="Z3" s="125">
        <f>G176</f>
        <v>0</v>
      </c>
      <c r="AA3" s="125">
        <f>G179</f>
        <v>42</v>
      </c>
      <c r="AB3" s="127">
        <f>SUM(E25:E26)</f>
        <v>1</v>
      </c>
      <c r="AC3" s="127">
        <f>SUM(E28:E29)</f>
        <v>2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>
        <f t="shared" si="0"/>
        <v>13</v>
      </c>
      <c r="O18" s="123">
        <f t="shared" si="1"/>
        <v>19</v>
      </c>
      <c r="P18" s="123">
        <f t="shared" si="2"/>
        <v>10</v>
      </c>
      <c r="Q18" s="123">
        <f t="shared" si="3"/>
        <v>42</v>
      </c>
      <c r="R18" s="123">
        <f t="shared" si="4"/>
        <v>0</v>
      </c>
      <c r="S18" s="123">
        <f t="shared" si="5"/>
        <v>42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2</v>
      </c>
      <c r="F28" s="70">
        <f>IF(E28=0,"",単価入力シート!F28)</f>
        <v>1</v>
      </c>
      <c r="G28" s="71">
        <f>IF(E28=0,"",E28*F28)</f>
        <v>2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2</v>
      </c>
      <c r="F35" s="70">
        <f>IF(E35=0,"",単価入力シート!F35)</f>
        <v>1</v>
      </c>
      <c r="G35" s="71">
        <f t="shared" si="6"/>
        <v>2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2</v>
      </c>
      <c r="F37" s="70">
        <f>IF(E37=0,"",単価入力シート!F37)</f>
        <v>1</v>
      </c>
      <c r="G37" s="71">
        <f t="shared" si="6"/>
        <v>2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1</v>
      </c>
      <c r="F39" s="70">
        <f>IF(E39=0,"",単価入力シート!F39)</f>
        <v>1</v>
      </c>
      <c r="G39" s="71">
        <f t="shared" si="6"/>
        <v>1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13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</v>
      </c>
      <c r="F103" s="70">
        <f>IF(E103=0,"",単価入力シート!F103)</f>
        <v>1</v>
      </c>
      <c r="G103" s="95">
        <f t="shared" ref="G103:G106" si="9">IF(E103=0,"",E103*F103)</f>
        <v>2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</v>
      </c>
      <c r="F104" s="70">
        <f>IF(E104=0,"",単価入力シート!F104)</f>
        <v>1</v>
      </c>
      <c r="G104" s="95">
        <f t="shared" si="9"/>
        <v>2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</v>
      </c>
      <c r="F105" s="70">
        <f>IF(E105=0,"",単価入力シート!F105)</f>
        <v>1</v>
      </c>
      <c r="G105" s="95">
        <f t="shared" si="9"/>
        <v>2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</v>
      </c>
      <c r="F106" s="70">
        <f>IF(E106=0,"",単価入力シート!F106)</f>
        <v>1</v>
      </c>
      <c r="G106" s="95">
        <f t="shared" si="9"/>
        <v>2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</v>
      </c>
      <c r="F112" s="70">
        <f>IF(E112=0,"",単価入力シート!F112)</f>
        <v>1</v>
      </c>
      <c r="G112" s="71">
        <f>IF(E112=0,"",E112*F112)</f>
        <v>2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</v>
      </c>
      <c r="F121" s="70">
        <f>IF(E121=0,"",単価入力シート!F121)</f>
        <v>1</v>
      </c>
      <c r="G121" s="71">
        <f>IF(E121=0,"",E121*F121)</f>
        <v>2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12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2</v>
      </c>
      <c r="F137" s="70">
        <f>IF(E137=0,"",単価入力シート!F137)</f>
        <v>1</v>
      </c>
      <c r="G137" s="71">
        <f t="shared" ref="G137:G138" si="12">IF(E137=0,"",E137*F137)</f>
        <v>2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2</v>
      </c>
      <c r="F146" s="70">
        <f>IF(E146=0,"",単価入力シート!F146)</f>
        <v>1</v>
      </c>
      <c r="G146" s="71">
        <f t="shared" si="15"/>
        <v>2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1</v>
      </c>
      <c r="F148" s="70">
        <f>IF(E148=0,"",単価入力シート!F148)</f>
        <v>1</v>
      </c>
      <c r="G148" s="71">
        <f t="shared" ref="G148:G149" si="16">IF(E148=0,"",E148*F148)</f>
        <v>1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10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13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12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10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42</v>
      </c>
      <c r="H173" s="108" t="s">
        <v>244</v>
      </c>
      <c r="M173" s="14">
        <f>G173*0.1</f>
        <v>4.2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42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CC993E57-5A32-4482-945D-D64AEDC9AD64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5267C-E690-4E1E-B6F3-880780564DF6}">
  <sheetPr>
    <tabColor rgb="FFFF0000"/>
  </sheetPr>
  <dimension ref="A1:AE39"/>
  <sheetViews>
    <sheetView showZeros="0" view="pageBreakPreview" zoomScaleNormal="85" zoomScaleSheetLayoutView="100" workbookViewId="0">
      <pane xSplit="3" ySplit="8" topLeftCell="D9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ColWidth="9.375" defaultRowHeight="12"/>
  <cols>
    <col min="1" max="1" width="4.875" style="33" customWidth="1"/>
    <col min="2" max="2" width="8.5" style="33" bestFit="1" customWidth="1"/>
    <col min="3" max="7" width="15.875" style="17" customWidth="1"/>
    <col min="8" max="9" width="9.75" style="33" customWidth="1"/>
    <col min="10" max="11" width="8.875" style="33" customWidth="1"/>
    <col min="12" max="12" width="10" style="33" customWidth="1"/>
    <col min="13" max="13" width="6.875" style="33" customWidth="1"/>
    <col min="14" max="14" width="6.625" style="33" bestFit="1" customWidth="1"/>
    <col min="15" max="15" width="9.375" style="33" customWidth="1"/>
    <col min="16" max="17" width="8.875" style="33" customWidth="1"/>
    <col min="18" max="18" width="8.375" style="33" bestFit="1" customWidth="1"/>
    <col min="19" max="20" width="9.125" style="33" customWidth="1"/>
    <col min="21" max="22" width="10.875" style="33" customWidth="1"/>
    <col min="23" max="23" width="10.875" style="54" customWidth="1"/>
    <col min="24" max="24" width="10.875" style="33" customWidth="1"/>
    <col min="25" max="25" width="10.875" style="54" customWidth="1"/>
    <col min="26" max="26" width="10.875" style="33" customWidth="1"/>
    <col min="27" max="27" width="10.875" style="54" customWidth="1"/>
    <col min="28" max="28" width="34.875" style="33" customWidth="1"/>
    <col min="29" max="30" width="20.375" style="33" customWidth="1"/>
    <col min="31" max="16384" width="9.375" style="33"/>
  </cols>
  <sheetData>
    <row r="1" spans="1:31" s="79" customFormat="1" ht="11.25" customHeight="1">
      <c r="A1" s="225" t="s">
        <v>71</v>
      </c>
      <c r="B1" s="225"/>
      <c r="C1" s="225"/>
      <c r="D1" s="225"/>
      <c r="E1" s="117"/>
    </row>
    <row r="2" spans="1:31" s="79" customFormat="1" ht="11.25" customHeight="1">
      <c r="A2" s="225"/>
      <c r="B2" s="225"/>
      <c r="C2" s="225"/>
      <c r="D2" s="225"/>
      <c r="E2" s="117"/>
    </row>
    <row r="3" spans="1:31" s="32" customFormat="1" ht="19.2">
      <c r="A3" s="15" t="s">
        <v>72</v>
      </c>
      <c r="B3" s="15"/>
      <c r="C3" s="15"/>
      <c r="D3" s="15"/>
      <c r="E3" s="15"/>
      <c r="F3" s="15"/>
      <c r="G3" s="15"/>
      <c r="J3" s="15"/>
      <c r="K3" s="15"/>
    </row>
    <row r="4" spans="1:31" s="34" customFormat="1" ht="15.6" customHeight="1">
      <c r="A4" s="226" t="s">
        <v>73</v>
      </c>
      <c r="B4" s="226" t="s">
        <v>74</v>
      </c>
      <c r="C4" s="229" t="s">
        <v>48</v>
      </c>
      <c r="D4" s="232" t="s">
        <v>75</v>
      </c>
      <c r="E4" s="182" t="s">
        <v>76</v>
      </c>
      <c r="F4" s="182" t="s">
        <v>77</v>
      </c>
      <c r="G4" s="183" t="s">
        <v>78</v>
      </c>
      <c r="H4" s="186" t="s">
        <v>79</v>
      </c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7"/>
      <c r="U4" s="215" t="s">
        <v>80</v>
      </c>
      <c r="V4" s="214" t="s">
        <v>81</v>
      </c>
      <c r="W4" s="214"/>
      <c r="X4" s="182"/>
      <c r="Y4" s="182"/>
      <c r="Z4" s="182"/>
      <c r="AA4" s="182"/>
      <c r="AB4" s="33"/>
    </row>
    <row r="5" spans="1:31" s="34" customFormat="1" ht="15.6" customHeight="1">
      <c r="A5" s="227"/>
      <c r="B5" s="227"/>
      <c r="C5" s="230"/>
      <c r="D5" s="232"/>
      <c r="E5" s="182"/>
      <c r="F5" s="182"/>
      <c r="G5" s="184"/>
      <c r="H5" s="186" t="s">
        <v>82</v>
      </c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7"/>
      <c r="U5" s="216"/>
      <c r="V5" s="217" t="s">
        <v>83</v>
      </c>
      <c r="W5" s="218"/>
      <c r="X5" s="219" t="s">
        <v>65</v>
      </c>
      <c r="Y5" s="218"/>
      <c r="Z5" s="219" t="s">
        <v>66</v>
      </c>
      <c r="AA5" s="218"/>
      <c r="AB5" s="33" t="s">
        <v>84</v>
      </c>
    </row>
    <row r="6" spans="1:31" ht="15.6" customHeight="1">
      <c r="A6" s="227"/>
      <c r="B6" s="227"/>
      <c r="C6" s="230"/>
      <c r="D6" s="232"/>
      <c r="E6" s="182"/>
      <c r="F6" s="182"/>
      <c r="G6" s="184"/>
      <c r="H6" s="186" t="s">
        <v>85</v>
      </c>
      <c r="I6" s="186"/>
      <c r="J6" s="213" t="s">
        <v>86</v>
      </c>
      <c r="K6" s="214"/>
      <c r="L6" s="223" t="s">
        <v>87</v>
      </c>
      <c r="M6" s="182" t="s">
        <v>88</v>
      </c>
      <c r="N6" s="220" t="s">
        <v>89</v>
      </c>
      <c r="O6" s="221" t="s">
        <v>90</v>
      </c>
      <c r="P6" s="200" t="s">
        <v>91</v>
      </c>
      <c r="Q6" s="200" t="s">
        <v>92</v>
      </c>
      <c r="R6" s="200" t="s">
        <v>93</v>
      </c>
      <c r="S6" s="205" t="s">
        <v>94</v>
      </c>
      <c r="T6" s="208" t="s">
        <v>95</v>
      </c>
      <c r="U6" s="216"/>
      <c r="V6" s="210" t="s">
        <v>96</v>
      </c>
      <c r="W6" s="191" t="s">
        <v>97</v>
      </c>
      <c r="X6" s="188" t="s">
        <v>96</v>
      </c>
      <c r="Y6" s="191" t="s">
        <v>97</v>
      </c>
      <c r="Z6" s="188" t="s">
        <v>96</v>
      </c>
      <c r="AA6" s="191" t="s">
        <v>97</v>
      </c>
      <c r="AB6" s="33" t="s">
        <v>98</v>
      </c>
    </row>
    <row r="7" spans="1:31" ht="20.399999999999999" customHeight="1">
      <c r="A7" s="227"/>
      <c r="B7" s="227"/>
      <c r="C7" s="230"/>
      <c r="D7" s="232"/>
      <c r="E7" s="182"/>
      <c r="F7" s="182"/>
      <c r="G7" s="184"/>
      <c r="H7" s="192" t="s">
        <v>99</v>
      </c>
      <c r="I7" s="194" t="s">
        <v>100</v>
      </c>
      <c r="J7" s="196" t="s">
        <v>14</v>
      </c>
      <c r="K7" s="198" t="s">
        <v>1</v>
      </c>
      <c r="L7" s="224"/>
      <c r="M7" s="182"/>
      <c r="N7" s="220"/>
      <c r="O7" s="222"/>
      <c r="P7" s="201"/>
      <c r="Q7" s="201"/>
      <c r="R7" s="203"/>
      <c r="S7" s="206"/>
      <c r="T7" s="209"/>
      <c r="U7" s="216"/>
      <c r="V7" s="211"/>
      <c r="W7" s="189"/>
      <c r="X7" s="189"/>
      <c r="Y7" s="189"/>
      <c r="Z7" s="189"/>
      <c r="AA7" s="189"/>
      <c r="AB7" s="33" t="s">
        <v>101</v>
      </c>
    </row>
    <row r="8" spans="1:31" s="37" customFormat="1" ht="15.6" customHeight="1">
      <c r="A8" s="227"/>
      <c r="B8" s="227"/>
      <c r="C8" s="230"/>
      <c r="D8" s="232"/>
      <c r="E8" s="182"/>
      <c r="F8" s="182"/>
      <c r="G8" s="184"/>
      <c r="H8" s="193"/>
      <c r="I8" s="195"/>
      <c r="J8" s="197"/>
      <c r="K8" s="199"/>
      <c r="L8" s="115" t="s">
        <v>102</v>
      </c>
      <c r="M8" s="182"/>
      <c r="N8" s="220"/>
      <c r="O8" s="35" t="s">
        <v>40</v>
      </c>
      <c r="P8" s="202"/>
      <c r="Q8" s="202"/>
      <c r="R8" s="204"/>
      <c r="S8" s="207"/>
      <c r="T8" s="209"/>
      <c r="U8" s="216"/>
      <c r="V8" s="211"/>
      <c r="W8" s="189"/>
      <c r="X8" s="189"/>
      <c r="Y8" s="189"/>
      <c r="Z8" s="189"/>
      <c r="AA8" s="189"/>
      <c r="AB8" s="36"/>
    </row>
    <row r="9" spans="1:31" ht="15.6" customHeight="1">
      <c r="A9" s="228"/>
      <c r="B9" s="228"/>
      <c r="C9" s="231"/>
      <c r="D9" s="232"/>
      <c r="E9" s="182"/>
      <c r="F9" s="182"/>
      <c r="G9" s="185"/>
      <c r="H9" s="38">
        <f t="shared" ref="H9:R9" si="0">SUM(H10:H39)</f>
        <v>14</v>
      </c>
      <c r="I9" s="38">
        <f t="shared" si="0"/>
        <v>1</v>
      </c>
      <c r="J9" s="38">
        <f t="shared" si="0"/>
        <v>46</v>
      </c>
      <c r="K9" s="38">
        <f t="shared" si="0"/>
        <v>32</v>
      </c>
      <c r="L9" s="38">
        <f t="shared" si="0"/>
        <v>21</v>
      </c>
      <c r="M9" s="38">
        <f t="shared" si="0"/>
        <v>31</v>
      </c>
      <c r="N9" s="38">
        <f t="shared" si="0"/>
        <v>15</v>
      </c>
      <c r="O9" s="38">
        <f t="shared" si="0"/>
        <v>52</v>
      </c>
      <c r="P9" s="38">
        <f t="shared" si="0"/>
        <v>15</v>
      </c>
      <c r="Q9" s="38">
        <f t="shared" si="0"/>
        <v>78</v>
      </c>
      <c r="R9" s="38">
        <f t="shared" si="0"/>
        <v>17</v>
      </c>
      <c r="S9" s="39">
        <f>SUM(S10:S39)</f>
        <v>13</v>
      </c>
      <c r="T9" s="40">
        <f>SUM(T10:T39)</f>
        <v>24</v>
      </c>
      <c r="U9" s="216"/>
      <c r="V9" s="212"/>
      <c r="W9" s="190"/>
      <c r="X9" s="190"/>
      <c r="Y9" s="190"/>
      <c r="Z9" s="190"/>
      <c r="AA9" s="190"/>
      <c r="AB9" s="36"/>
    </row>
    <row r="10" spans="1:31" s="52" customFormat="1" ht="15.6" customHeight="1">
      <c r="A10" s="116">
        <v>1</v>
      </c>
      <c r="B10" s="41" t="s">
        <v>103</v>
      </c>
      <c r="C10" s="16" t="s">
        <v>49</v>
      </c>
      <c r="D10" s="42" t="s">
        <v>104</v>
      </c>
      <c r="E10" s="23" t="s">
        <v>105</v>
      </c>
      <c r="F10" s="23" t="s">
        <v>106</v>
      </c>
      <c r="G10" s="43" t="s">
        <v>107</v>
      </c>
      <c r="H10" s="44">
        <v>1</v>
      </c>
      <c r="I10" s="45">
        <v>0</v>
      </c>
      <c r="J10" s="45">
        <v>4</v>
      </c>
      <c r="K10" s="45">
        <v>0</v>
      </c>
      <c r="L10" s="45">
        <v>3</v>
      </c>
      <c r="M10" s="45">
        <v>2</v>
      </c>
      <c r="N10" s="45">
        <v>1</v>
      </c>
      <c r="O10" s="45">
        <v>5</v>
      </c>
      <c r="P10" s="45">
        <v>1</v>
      </c>
      <c r="Q10" s="46">
        <v>4</v>
      </c>
      <c r="R10" s="46">
        <v>2</v>
      </c>
      <c r="S10" s="46">
        <v>3</v>
      </c>
      <c r="T10" s="47">
        <v>0</v>
      </c>
      <c r="U10" s="48" t="s">
        <v>108</v>
      </c>
      <c r="V10" s="49" t="s">
        <v>109</v>
      </c>
      <c r="W10" s="50" t="s">
        <v>110</v>
      </c>
      <c r="X10" s="51" t="s">
        <v>109</v>
      </c>
      <c r="Y10" s="50" t="s">
        <v>110</v>
      </c>
      <c r="Z10" s="51" t="s">
        <v>111</v>
      </c>
      <c r="AA10" s="50"/>
      <c r="AB10" s="52" t="s">
        <v>112</v>
      </c>
      <c r="AE10" s="33"/>
    </row>
    <row r="11" spans="1:31" ht="15.6" customHeight="1">
      <c r="A11" s="116">
        <v>2</v>
      </c>
      <c r="B11" s="41" t="s">
        <v>103</v>
      </c>
      <c r="C11" s="16" t="s">
        <v>50</v>
      </c>
      <c r="D11" s="42" t="s">
        <v>104</v>
      </c>
      <c r="E11" s="23" t="s">
        <v>113</v>
      </c>
      <c r="F11" s="23" t="s">
        <v>114</v>
      </c>
      <c r="G11" s="43" t="s">
        <v>115</v>
      </c>
      <c r="H11" s="44">
        <v>1</v>
      </c>
      <c r="I11" s="45">
        <v>0</v>
      </c>
      <c r="J11" s="45">
        <v>4</v>
      </c>
      <c r="K11" s="45">
        <v>0</v>
      </c>
      <c r="L11" s="45">
        <v>2</v>
      </c>
      <c r="M11" s="45">
        <v>2</v>
      </c>
      <c r="N11" s="45">
        <v>1</v>
      </c>
      <c r="O11" s="45">
        <v>4</v>
      </c>
      <c r="P11" s="147">
        <v>1</v>
      </c>
      <c r="Q11" s="46">
        <v>4</v>
      </c>
      <c r="R11" s="46">
        <v>1</v>
      </c>
      <c r="S11" s="46">
        <v>0</v>
      </c>
      <c r="T11" s="148">
        <v>4</v>
      </c>
      <c r="U11" s="149" t="s">
        <v>84</v>
      </c>
      <c r="V11" s="150" t="s">
        <v>116</v>
      </c>
      <c r="W11" s="53"/>
      <c r="X11" s="151" t="s">
        <v>111</v>
      </c>
      <c r="Y11" s="50"/>
      <c r="Z11" s="51" t="s">
        <v>111</v>
      </c>
      <c r="AA11" s="50"/>
      <c r="AB11" s="52" t="s">
        <v>117</v>
      </c>
      <c r="AC11" s="52"/>
      <c r="AD11" s="52"/>
    </row>
    <row r="12" spans="1:31" s="52" customFormat="1" ht="15.6" customHeight="1">
      <c r="A12" s="116">
        <v>3</v>
      </c>
      <c r="B12" s="41" t="s">
        <v>103</v>
      </c>
      <c r="C12" s="16" t="s">
        <v>51</v>
      </c>
      <c r="D12" s="42" t="s">
        <v>118</v>
      </c>
      <c r="E12" s="23" t="s">
        <v>119</v>
      </c>
      <c r="F12" s="23" t="s">
        <v>120</v>
      </c>
      <c r="G12" s="43" t="s">
        <v>121</v>
      </c>
      <c r="H12" s="44">
        <v>1</v>
      </c>
      <c r="I12" s="45">
        <v>0</v>
      </c>
      <c r="J12" s="45">
        <v>6</v>
      </c>
      <c r="K12" s="45">
        <v>17</v>
      </c>
      <c r="L12" s="45">
        <v>0</v>
      </c>
      <c r="M12" s="45">
        <v>3</v>
      </c>
      <c r="N12" s="45">
        <v>1</v>
      </c>
      <c r="O12" s="45">
        <v>0</v>
      </c>
      <c r="P12" s="45">
        <v>1</v>
      </c>
      <c r="Q12" s="46">
        <v>23</v>
      </c>
      <c r="R12" s="46">
        <v>1</v>
      </c>
      <c r="S12" s="46">
        <v>0</v>
      </c>
      <c r="T12" s="47">
        <v>0</v>
      </c>
      <c r="U12" s="48" t="s">
        <v>122</v>
      </c>
      <c r="V12" s="49" t="s">
        <v>109</v>
      </c>
      <c r="W12" s="50" t="s">
        <v>110</v>
      </c>
      <c r="X12" s="51" t="s">
        <v>109</v>
      </c>
      <c r="Y12" s="50" t="s">
        <v>110</v>
      </c>
      <c r="Z12" s="51" t="s">
        <v>109</v>
      </c>
      <c r="AA12" s="50" t="s">
        <v>110</v>
      </c>
      <c r="AE12" s="33"/>
    </row>
    <row r="13" spans="1:31" s="52" customFormat="1" ht="15.6" customHeight="1">
      <c r="A13" s="116">
        <v>4</v>
      </c>
      <c r="B13" s="41" t="s">
        <v>103</v>
      </c>
      <c r="C13" s="16" t="s">
        <v>52</v>
      </c>
      <c r="D13" s="42" t="s">
        <v>104</v>
      </c>
      <c r="E13" s="23" t="s">
        <v>123</v>
      </c>
      <c r="F13" s="23" t="s">
        <v>124</v>
      </c>
      <c r="G13" s="43" t="s">
        <v>125</v>
      </c>
      <c r="H13" s="44">
        <v>1</v>
      </c>
      <c r="I13" s="45">
        <v>0</v>
      </c>
      <c r="J13" s="45">
        <v>0</v>
      </c>
      <c r="K13" s="45">
        <v>4</v>
      </c>
      <c r="L13" s="45">
        <v>1</v>
      </c>
      <c r="M13" s="45">
        <v>1</v>
      </c>
      <c r="N13" s="45">
        <v>1</v>
      </c>
      <c r="O13" s="45">
        <v>4</v>
      </c>
      <c r="P13" s="45">
        <v>1</v>
      </c>
      <c r="Q13" s="46">
        <v>4</v>
      </c>
      <c r="R13" s="46">
        <v>1</v>
      </c>
      <c r="S13" s="46">
        <v>0</v>
      </c>
      <c r="T13" s="47">
        <v>4</v>
      </c>
      <c r="U13" s="48" t="s">
        <v>108</v>
      </c>
      <c r="V13" s="49" t="s">
        <v>111</v>
      </c>
      <c r="W13" s="50"/>
      <c r="X13" s="51" t="s">
        <v>111</v>
      </c>
      <c r="Y13" s="50"/>
      <c r="Z13" s="51" t="s">
        <v>111</v>
      </c>
      <c r="AA13" s="50"/>
      <c r="AE13" s="33"/>
    </row>
    <row r="14" spans="1:31" s="52" customFormat="1" ht="15.6" customHeight="1">
      <c r="A14" s="116">
        <v>5</v>
      </c>
      <c r="B14" s="41" t="s">
        <v>103</v>
      </c>
      <c r="C14" s="16" t="s">
        <v>53</v>
      </c>
      <c r="D14" s="42" t="s">
        <v>104</v>
      </c>
      <c r="E14" s="23" t="s">
        <v>126</v>
      </c>
      <c r="F14" s="23" t="s">
        <v>127</v>
      </c>
      <c r="G14" s="43" t="s">
        <v>128</v>
      </c>
      <c r="H14" s="44">
        <v>1</v>
      </c>
      <c r="I14" s="45">
        <v>0</v>
      </c>
      <c r="J14" s="45">
        <v>6</v>
      </c>
      <c r="K14" s="45">
        <v>2</v>
      </c>
      <c r="L14" s="45">
        <v>1</v>
      </c>
      <c r="M14" s="45">
        <v>4</v>
      </c>
      <c r="N14" s="45">
        <v>1</v>
      </c>
      <c r="O14" s="45">
        <v>5</v>
      </c>
      <c r="P14" s="45">
        <v>1</v>
      </c>
      <c r="Q14" s="46">
        <v>8</v>
      </c>
      <c r="R14" s="46">
        <v>1</v>
      </c>
      <c r="S14" s="46">
        <v>0</v>
      </c>
      <c r="T14" s="47">
        <v>3</v>
      </c>
      <c r="U14" s="48" t="s">
        <v>129</v>
      </c>
      <c r="V14" s="49" t="s">
        <v>116</v>
      </c>
      <c r="W14" s="50"/>
      <c r="X14" s="51" t="s">
        <v>111</v>
      </c>
      <c r="Y14" s="50"/>
      <c r="Z14" s="51" t="s">
        <v>111</v>
      </c>
      <c r="AA14" s="50"/>
      <c r="AB14" s="52" t="s">
        <v>130</v>
      </c>
      <c r="AE14" s="33"/>
    </row>
    <row r="15" spans="1:31" s="52" customFormat="1" ht="15.6" customHeight="1">
      <c r="A15" s="116">
        <v>6</v>
      </c>
      <c r="B15" s="41" t="s">
        <v>103</v>
      </c>
      <c r="C15" s="16" t="s">
        <v>54</v>
      </c>
      <c r="D15" s="42" t="s">
        <v>131</v>
      </c>
      <c r="E15" s="23" t="s">
        <v>132</v>
      </c>
      <c r="F15" s="23" t="s">
        <v>133</v>
      </c>
      <c r="G15" s="43" t="s">
        <v>134</v>
      </c>
      <c r="H15" s="44">
        <v>0</v>
      </c>
      <c r="I15" s="45">
        <v>1</v>
      </c>
      <c r="J15" s="45">
        <v>5</v>
      </c>
      <c r="K15" s="45">
        <v>0</v>
      </c>
      <c r="L15" s="45">
        <v>2</v>
      </c>
      <c r="M15" s="45">
        <v>2</v>
      </c>
      <c r="N15" s="45">
        <v>1</v>
      </c>
      <c r="O15" s="45">
        <v>4</v>
      </c>
      <c r="P15" s="45">
        <v>1</v>
      </c>
      <c r="Q15" s="46">
        <v>5</v>
      </c>
      <c r="R15" s="46">
        <v>1</v>
      </c>
      <c r="S15" s="46">
        <v>4</v>
      </c>
      <c r="T15" s="47">
        <v>0</v>
      </c>
      <c r="U15" s="48" t="s">
        <v>129</v>
      </c>
      <c r="V15" s="49" t="s">
        <v>109</v>
      </c>
      <c r="W15" s="50" t="s">
        <v>129</v>
      </c>
      <c r="X15" s="51" t="s">
        <v>109</v>
      </c>
      <c r="Y15" s="50" t="s">
        <v>129</v>
      </c>
      <c r="Z15" s="51" t="s">
        <v>109</v>
      </c>
      <c r="AA15" s="50" t="s">
        <v>129</v>
      </c>
      <c r="AB15" s="52" t="s">
        <v>117</v>
      </c>
      <c r="AE15" s="33"/>
    </row>
    <row r="16" spans="1:31" ht="15.6" customHeight="1">
      <c r="A16" s="116">
        <v>7</v>
      </c>
      <c r="B16" s="41" t="s">
        <v>103</v>
      </c>
      <c r="C16" s="16" t="s">
        <v>55</v>
      </c>
      <c r="D16" s="42" t="s">
        <v>104</v>
      </c>
      <c r="E16" s="23" t="s">
        <v>135</v>
      </c>
      <c r="F16" s="23" t="s">
        <v>136</v>
      </c>
      <c r="G16" s="43" t="s">
        <v>137</v>
      </c>
      <c r="H16" s="44">
        <v>1</v>
      </c>
      <c r="I16" s="45">
        <v>0</v>
      </c>
      <c r="J16" s="45">
        <v>5</v>
      </c>
      <c r="K16" s="45">
        <v>3</v>
      </c>
      <c r="L16" s="45">
        <v>5</v>
      </c>
      <c r="M16" s="45">
        <v>2</v>
      </c>
      <c r="N16" s="45">
        <v>1</v>
      </c>
      <c r="O16" s="45">
        <v>8</v>
      </c>
      <c r="P16" s="45">
        <v>1</v>
      </c>
      <c r="Q16" s="46">
        <v>8</v>
      </c>
      <c r="R16" s="46">
        <v>1</v>
      </c>
      <c r="S16" s="46">
        <v>3</v>
      </c>
      <c r="T16" s="47">
        <v>2</v>
      </c>
      <c r="U16" s="48" t="s">
        <v>129</v>
      </c>
      <c r="V16" s="49" t="s">
        <v>109</v>
      </c>
      <c r="W16" s="50" t="s">
        <v>129</v>
      </c>
      <c r="X16" s="51" t="s">
        <v>109</v>
      </c>
      <c r="Y16" s="50" t="s">
        <v>129</v>
      </c>
      <c r="Z16" s="51" t="s">
        <v>111</v>
      </c>
      <c r="AA16" s="50"/>
      <c r="AB16" s="52"/>
      <c r="AC16" s="52"/>
      <c r="AD16" s="52"/>
    </row>
    <row r="17" spans="1:31" s="52" customFormat="1" ht="15.6" customHeight="1">
      <c r="A17" s="116">
        <v>8</v>
      </c>
      <c r="B17" s="41" t="s">
        <v>103</v>
      </c>
      <c r="C17" s="16" t="s">
        <v>56</v>
      </c>
      <c r="D17" s="42" t="s">
        <v>138</v>
      </c>
      <c r="E17" s="23" t="s">
        <v>139</v>
      </c>
      <c r="F17" s="23" t="s">
        <v>140</v>
      </c>
      <c r="G17" s="43" t="s">
        <v>141</v>
      </c>
      <c r="H17" s="44">
        <v>1</v>
      </c>
      <c r="I17" s="45">
        <v>0</v>
      </c>
      <c r="J17" s="45">
        <v>2</v>
      </c>
      <c r="K17" s="45">
        <v>0</v>
      </c>
      <c r="L17" s="45">
        <v>1</v>
      </c>
      <c r="M17" s="45">
        <v>2</v>
      </c>
      <c r="N17" s="45">
        <v>1</v>
      </c>
      <c r="O17" s="45">
        <v>2</v>
      </c>
      <c r="P17" s="45">
        <v>1</v>
      </c>
      <c r="Q17" s="46">
        <v>2</v>
      </c>
      <c r="R17" s="46">
        <v>2</v>
      </c>
      <c r="S17" s="46">
        <v>1</v>
      </c>
      <c r="T17" s="47">
        <v>0</v>
      </c>
      <c r="U17" s="48" t="s">
        <v>122</v>
      </c>
      <c r="V17" s="49" t="s">
        <v>109</v>
      </c>
      <c r="W17" s="50" t="s">
        <v>122</v>
      </c>
      <c r="X17" s="51" t="s">
        <v>111</v>
      </c>
      <c r="Y17" s="50"/>
      <c r="Z17" s="51" t="s">
        <v>111</v>
      </c>
      <c r="AA17" s="50"/>
      <c r="AE17" s="33"/>
    </row>
    <row r="18" spans="1:31" s="52" customFormat="1" ht="15.6" customHeight="1">
      <c r="A18" s="116">
        <v>9</v>
      </c>
      <c r="B18" s="41" t="s">
        <v>103</v>
      </c>
      <c r="C18" s="16" t="s">
        <v>57</v>
      </c>
      <c r="D18" s="42" t="s">
        <v>142</v>
      </c>
      <c r="E18" s="23" t="s">
        <v>143</v>
      </c>
      <c r="F18" s="23" t="s">
        <v>144</v>
      </c>
      <c r="G18" s="43" t="s">
        <v>145</v>
      </c>
      <c r="H18" s="44">
        <v>1</v>
      </c>
      <c r="I18" s="45">
        <v>0</v>
      </c>
      <c r="J18" s="45">
        <v>0</v>
      </c>
      <c r="K18" s="45">
        <v>3</v>
      </c>
      <c r="L18" s="45">
        <v>1</v>
      </c>
      <c r="M18" s="45">
        <v>2</v>
      </c>
      <c r="N18" s="45">
        <v>1</v>
      </c>
      <c r="O18" s="45">
        <v>3</v>
      </c>
      <c r="P18" s="45">
        <v>1</v>
      </c>
      <c r="Q18" s="46">
        <v>3</v>
      </c>
      <c r="R18" s="46">
        <v>1</v>
      </c>
      <c r="S18" s="46">
        <v>0</v>
      </c>
      <c r="T18" s="47">
        <v>2</v>
      </c>
      <c r="U18" s="48" t="s">
        <v>108</v>
      </c>
      <c r="V18" s="49" t="s">
        <v>109</v>
      </c>
      <c r="W18" s="50" t="s">
        <v>110</v>
      </c>
      <c r="X18" s="51" t="s">
        <v>109</v>
      </c>
      <c r="Y18" s="50" t="s">
        <v>110</v>
      </c>
      <c r="Z18" s="51" t="s">
        <v>111</v>
      </c>
      <c r="AA18" s="50"/>
      <c r="AE18" s="33"/>
    </row>
    <row r="19" spans="1:31" s="52" customFormat="1" ht="15.6" customHeight="1">
      <c r="A19" s="116">
        <v>10</v>
      </c>
      <c r="B19" s="41" t="s">
        <v>103</v>
      </c>
      <c r="C19" s="16" t="s">
        <v>58</v>
      </c>
      <c r="D19" s="42" t="s">
        <v>146</v>
      </c>
      <c r="E19" s="23" t="s">
        <v>147</v>
      </c>
      <c r="F19" s="23" t="s">
        <v>148</v>
      </c>
      <c r="G19" s="43" t="s">
        <v>149</v>
      </c>
      <c r="H19" s="44">
        <v>1</v>
      </c>
      <c r="I19" s="45">
        <v>0</v>
      </c>
      <c r="J19" s="45">
        <v>0</v>
      </c>
      <c r="K19" s="45">
        <v>2</v>
      </c>
      <c r="L19" s="45">
        <v>1</v>
      </c>
      <c r="M19" s="45">
        <v>2</v>
      </c>
      <c r="N19" s="45">
        <v>1</v>
      </c>
      <c r="O19" s="45">
        <v>2</v>
      </c>
      <c r="P19" s="45">
        <v>1</v>
      </c>
      <c r="Q19" s="46">
        <v>2</v>
      </c>
      <c r="R19" s="46">
        <v>1</v>
      </c>
      <c r="S19" s="46">
        <v>0</v>
      </c>
      <c r="T19" s="47">
        <v>2</v>
      </c>
      <c r="U19" s="48" t="s">
        <v>108</v>
      </c>
      <c r="V19" s="49" t="s">
        <v>111</v>
      </c>
      <c r="W19" s="50"/>
      <c r="X19" s="51" t="s">
        <v>111</v>
      </c>
      <c r="Y19" s="50"/>
      <c r="Z19" s="51" t="s">
        <v>111</v>
      </c>
      <c r="AA19" s="50"/>
      <c r="AE19" s="33"/>
    </row>
    <row r="20" spans="1:31" s="52" customFormat="1" ht="15.6" customHeight="1">
      <c r="A20" s="116">
        <v>11</v>
      </c>
      <c r="B20" s="41" t="s">
        <v>103</v>
      </c>
      <c r="C20" s="16" t="s">
        <v>59</v>
      </c>
      <c r="D20" s="42" t="s">
        <v>150</v>
      </c>
      <c r="E20" s="23" t="s">
        <v>151</v>
      </c>
      <c r="F20" s="23" t="s">
        <v>152</v>
      </c>
      <c r="G20" s="43" t="s">
        <v>153</v>
      </c>
      <c r="H20" s="44">
        <v>1</v>
      </c>
      <c r="I20" s="45">
        <v>0</v>
      </c>
      <c r="J20" s="45">
        <v>3</v>
      </c>
      <c r="K20" s="45">
        <v>0</v>
      </c>
      <c r="L20" s="45">
        <v>1</v>
      </c>
      <c r="M20" s="45">
        <v>2</v>
      </c>
      <c r="N20" s="45">
        <v>1</v>
      </c>
      <c r="O20" s="45">
        <v>3</v>
      </c>
      <c r="P20" s="45">
        <v>1</v>
      </c>
      <c r="Q20" s="46">
        <v>3</v>
      </c>
      <c r="R20" s="46">
        <v>1</v>
      </c>
      <c r="S20" s="46">
        <v>0</v>
      </c>
      <c r="T20" s="47">
        <v>2</v>
      </c>
      <c r="U20" s="48" t="s">
        <v>108</v>
      </c>
      <c r="V20" s="49" t="s">
        <v>109</v>
      </c>
      <c r="W20" s="50" t="s">
        <v>110</v>
      </c>
      <c r="X20" s="51" t="s">
        <v>117</v>
      </c>
      <c r="Y20" s="50" t="s">
        <v>110</v>
      </c>
      <c r="Z20" s="51" t="s">
        <v>109</v>
      </c>
      <c r="AA20" s="50" t="s">
        <v>110</v>
      </c>
      <c r="AE20" s="33"/>
    </row>
    <row r="21" spans="1:31" s="52" customFormat="1" ht="15.6" customHeight="1">
      <c r="A21" s="116">
        <v>12</v>
      </c>
      <c r="B21" s="41" t="s">
        <v>103</v>
      </c>
      <c r="C21" s="16" t="s">
        <v>60</v>
      </c>
      <c r="D21" s="42" t="s">
        <v>142</v>
      </c>
      <c r="E21" s="23" t="s">
        <v>154</v>
      </c>
      <c r="F21" s="23" t="s">
        <v>155</v>
      </c>
      <c r="G21" s="43" t="s">
        <v>156</v>
      </c>
      <c r="H21" s="44">
        <v>1</v>
      </c>
      <c r="I21" s="45">
        <v>0</v>
      </c>
      <c r="J21" s="45">
        <v>3</v>
      </c>
      <c r="K21" s="45">
        <v>0</v>
      </c>
      <c r="L21" s="45">
        <v>1</v>
      </c>
      <c r="M21" s="45">
        <v>2</v>
      </c>
      <c r="N21" s="45">
        <v>1</v>
      </c>
      <c r="O21" s="45">
        <v>3</v>
      </c>
      <c r="P21" s="45">
        <v>1</v>
      </c>
      <c r="Q21" s="46">
        <v>3</v>
      </c>
      <c r="R21" s="46">
        <v>1</v>
      </c>
      <c r="S21" s="46">
        <v>1</v>
      </c>
      <c r="T21" s="47">
        <v>0</v>
      </c>
      <c r="U21" s="48" t="s">
        <v>108</v>
      </c>
      <c r="V21" s="49" t="s">
        <v>109</v>
      </c>
      <c r="W21" s="50" t="s">
        <v>110</v>
      </c>
      <c r="X21" s="51" t="s">
        <v>109</v>
      </c>
      <c r="Y21" s="50" t="s">
        <v>110</v>
      </c>
      <c r="Z21" s="51" t="s">
        <v>109</v>
      </c>
      <c r="AA21" s="50" t="s">
        <v>110</v>
      </c>
      <c r="AE21" s="33"/>
    </row>
    <row r="22" spans="1:31" s="52" customFormat="1" ht="15.6" customHeight="1">
      <c r="A22" s="116">
        <v>13</v>
      </c>
      <c r="B22" s="41" t="s">
        <v>103</v>
      </c>
      <c r="C22" s="16" t="s">
        <v>61</v>
      </c>
      <c r="D22" s="42" t="s">
        <v>157</v>
      </c>
      <c r="E22" s="23" t="s">
        <v>158</v>
      </c>
      <c r="F22" s="23" t="s">
        <v>159</v>
      </c>
      <c r="G22" s="43" t="s">
        <v>160</v>
      </c>
      <c r="H22" s="44">
        <v>1</v>
      </c>
      <c r="I22" s="45">
        <v>0</v>
      </c>
      <c r="J22" s="45">
        <v>2</v>
      </c>
      <c r="K22" s="45">
        <v>0</v>
      </c>
      <c r="L22" s="45">
        <v>1</v>
      </c>
      <c r="M22" s="45">
        <v>1</v>
      </c>
      <c r="N22" s="45">
        <v>1</v>
      </c>
      <c r="O22" s="45">
        <v>2</v>
      </c>
      <c r="P22" s="45">
        <v>1</v>
      </c>
      <c r="Q22" s="46">
        <v>2</v>
      </c>
      <c r="R22" s="46">
        <v>1</v>
      </c>
      <c r="S22" s="46">
        <v>0</v>
      </c>
      <c r="T22" s="47">
        <v>2</v>
      </c>
      <c r="U22" s="48" t="s">
        <v>129</v>
      </c>
      <c r="V22" s="49" t="s">
        <v>116</v>
      </c>
      <c r="W22" s="50"/>
      <c r="X22" s="51" t="s">
        <v>111</v>
      </c>
      <c r="Y22" s="50"/>
      <c r="Z22" s="51" t="s">
        <v>111</v>
      </c>
      <c r="AA22" s="50"/>
      <c r="AE22" s="33"/>
    </row>
    <row r="23" spans="1:31" s="52" customFormat="1" ht="15.6" customHeight="1">
      <c r="A23" s="116">
        <v>14</v>
      </c>
      <c r="B23" s="41" t="s">
        <v>103</v>
      </c>
      <c r="C23" s="16" t="s">
        <v>62</v>
      </c>
      <c r="D23" s="42" t="s">
        <v>157</v>
      </c>
      <c r="E23" s="23" t="s">
        <v>161</v>
      </c>
      <c r="F23" s="23" t="s">
        <v>162</v>
      </c>
      <c r="G23" s="43" t="s">
        <v>163</v>
      </c>
      <c r="H23" s="44">
        <v>1</v>
      </c>
      <c r="I23" s="45">
        <v>0</v>
      </c>
      <c r="J23" s="45">
        <v>4</v>
      </c>
      <c r="K23" s="45">
        <v>1</v>
      </c>
      <c r="L23" s="45">
        <v>1</v>
      </c>
      <c r="M23" s="45">
        <v>2</v>
      </c>
      <c r="N23" s="45">
        <v>1</v>
      </c>
      <c r="O23" s="45">
        <v>5</v>
      </c>
      <c r="P23" s="45">
        <v>1</v>
      </c>
      <c r="Q23" s="46">
        <v>5</v>
      </c>
      <c r="R23" s="46">
        <v>1</v>
      </c>
      <c r="S23" s="46">
        <v>0</v>
      </c>
      <c r="T23" s="47">
        <v>3</v>
      </c>
      <c r="U23" s="48" t="s">
        <v>129</v>
      </c>
      <c r="V23" s="51" t="s">
        <v>111</v>
      </c>
      <c r="W23" s="50"/>
      <c r="X23" s="51" t="s">
        <v>111</v>
      </c>
      <c r="Y23" s="50"/>
      <c r="Z23" s="51" t="s">
        <v>111</v>
      </c>
      <c r="AA23" s="50"/>
      <c r="AE23" s="33"/>
    </row>
    <row r="24" spans="1:31" s="52" customFormat="1" ht="15.6" customHeight="1">
      <c r="A24" s="116">
        <v>15</v>
      </c>
      <c r="B24" s="41" t="s">
        <v>103</v>
      </c>
      <c r="C24" s="16" t="s">
        <v>63</v>
      </c>
      <c r="D24" s="42" t="s">
        <v>138</v>
      </c>
      <c r="E24" s="23" t="s">
        <v>164</v>
      </c>
      <c r="F24" s="23" t="s">
        <v>165</v>
      </c>
      <c r="G24" s="43" t="s">
        <v>166</v>
      </c>
      <c r="H24" s="44">
        <v>1</v>
      </c>
      <c r="I24" s="45">
        <v>0</v>
      </c>
      <c r="J24" s="45">
        <v>2</v>
      </c>
      <c r="K24" s="45">
        <v>0</v>
      </c>
      <c r="L24" s="45">
        <v>0</v>
      </c>
      <c r="M24" s="45">
        <v>2</v>
      </c>
      <c r="N24" s="45">
        <v>1</v>
      </c>
      <c r="O24" s="45">
        <v>2</v>
      </c>
      <c r="P24" s="45">
        <v>1</v>
      </c>
      <c r="Q24" s="46">
        <v>2</v>
      </c>
      <c r="R24" s="46">
        <v>1</v>
      </c>
      <c r="S24" s="46">
        <v>1</v>
      </c>
      <c r="T24" s="47">
        <v>0</v>
      </c>
      <c r="U24" s="48" t="s">
        <v>129</v>
      </c>
      <c r="V24" s="49" t="s">
        <v>109</v>
      </c>
      <c r="W24" s="50" t="s">
        <v>108</v>
      </c>
      <c r="X24" s="51" t="s">
        <v>109</v>
      </c>
      <c r="Y24" s="50" t="s">
        <v>108</v>
      </c>
      <c r="Z24" s="51" t="s">
        <v>109</v>
      </c>
      <c r="AA24" s="50" t="s">
        <v>108</v>
      </c>
      <c r="AE24" s="33"/>
    </row>
    <row r="25" spans="1:31" s="52" customFormat="1" ht="15.6" customHeight="1">
      <c r="A25" s="116">
        <v>16</v>
      </c>
      <c r="B25" s="41"/>
      <c r="C25" s="16"/>
      <c r="D25" s="42"/>
      <c r="E25" s="23"/>
      <c r="F25" s="23"/>
      <c r="G25" s="43"/>
      <c r="H25" s="44"/>
      <c r="I25" s="45"/>
      <c r="J25" s="45"/>
      <c r="K25" s="45"/>
      <c r="L25" s="45"/>
      <c r="M25" s="45"/>
      <c r="N25" s="45"/>
      <c r="O25" s="45"/>
      <c r="P25" s="45"/>
      <c r="Q25" s="46"/>
      <c r="R25" s="46"/>
      <c r="S25" s="46"/>
      <c r="T25" s="47"/>
      <c r="U25" s="48"/>
      <c r="V25" s="49"/>
      <c r="W25" s="50"/>
      <c r="X25" s="51"/>
      <c r="Y25" s="50"/>
      <c r="Z25" s="51"/>
      <c r="AA25" s="50"/>
      <c r="AE25" s="33"/>
    </row>
    <row r="26" spans="1:31" s="52" customFormat="1" ht="15.6" customHeight="1">
      <c r="A26" s="116">
        <v>17</v>
      </c>
      <c r="B26" s="41"/>
      <c r="C26" s="16"/>
      <c r="D26" s="42"/>
      <c r="E26" s="23"/>
      <c r="F26" s="23"/>
      <c r="G26" s="43"/>
      <c r="H26" s="44"/>
      <c r="I26" s="45"/>
      <c r="J26" s="45"/>
      <c r="K26" s="45"/>
      <c r="L26" s="45"/>
      <c r="M26" s="45"/>
      <c r="N26" s="45"/>
      <c r="O26" s="45"/>
      <c r="P26" s="45"/>
      <c r="Q26" s="46"/>
      <c r="R26" s="46"/>
      <c r="S26" s="46"/>
      <c r="T26" s="47"/>
      <c r="U26" s="48"/>
      <c r="V26" s="49"/>
      <c r="W26" s="50"/>
      <c r="X26" s="51"/>
      <c r="Y26" s="50"/>
      <c r="Z26" s="51"/>
      <c r="AA26" s="50"/>
      <c r="AE26" s="33"/>
    </row>
    <row r="27" spans="1:31" s="52" customFormat="1" ht="15.6" customHeight="1">
      <c r="A27" s="116">
        <v>18</v>
      </c>
      <c r="B27" s="41"/>
      <c r="C27" s="16"/>
      <c r="D27" s="42"/>
      <c r="E27" s="23"/>
      <c r="F27" s="23"/>
      <c r="G27" s="43"/>
      <c r="H27" s="44"/>
      <c r="I27" s="45"/>
      <c r="J27" s="45"/>
      <c r="K27" s="45"/>
      <c r="L27" s="45"/>
      <c r="M27" s="45"/>
      <c r="N27" s="45"/>
      <c r="O27" s="45"/>
      <c r="P27" s="45"/>
      <c r="Q27" s="46"/>
      <c r="R27" s="46"/>
      <c r="S27" s="46"/>
      <c r="T27" s="47"/>
      <c r="U27" s="48"/>
      <c r="V27" s="49"/>
      <c r="W27" s="50"/>
      <c r="X27" s="51"/>
      <c r="Y27" s="50"/>
      <c r="Z27" s="51"/>
      <c r="AA27" s="50"/>
      <c r="AE27" s="33"/>
    </row>
    <row r="28" spans="1:31" s="52" customFormat="1" ht="15.6" customHeight="1">
      <c r="A28" s="116">
        <v>19</v>
      </c>
      <c r="B28" s="41"/>
      <c r="C28" s="16"/>
      <c r="D28" s="42"/>
      <c r="E28" s="23"/>
      <c r="F28" s="23"/>
      <c r="G28" s="43"/>
      <c r="H28" s="44"/>
      <c r="I28" s="45"/>
      <c r="J28" s="45"/>
      <c r="K28" s="45"/>
      <c r="L28" s="45"/>
      <c r="M28" s="45"/>
      <c r="N28" s="45"/>
      <c r="O28" s="45"/>
      <c r="P28" s="45"/>
      <c r="Q28" s="46"/>
      <c r="R28" s="46"/>
      <c r="S28" s="46"/>
      <c r="T28" s="47"/>
      <c r="U28" s="48"/>
      <c r="V28" s="49"/>
      <c r="W28" s="50"/>
      <c r="X28" s="51"/>
      <c r="Y28" s="50"/>
      <c r="Z28" s="51"/>
      <c r="AA28" s="50"/>
      <c r="AE28" s="33"/>
    </row>
    <row r="29" spans="1:31" ht="15.6" customHeight="1">
      <c r="A29" s="116">
        <v>20</v>
      </c>
      <c r="B29" s="41"/>
      <c r="C29" s="16"/>
      <c r="D29" s="42"/>
      <c r="E29" s="23"/>
      <c r="F29" s="23"/>
      <c r="G29" s="43"/>
      <c r="H29" s="44"/>
      <c r="I29" s="45"/>
      <c r="J29" s="45"/>
      <c r="K29" s="45"/>
      <c r="L29" s="45"/>
      <c r="M29" s="45"/>
      <c r="N29" s="45"/>
      <c r="O29" s="45"/>
      <c r="P29" s="45"/>
      <c r="Q29" s="46"/>
      <c r="R29" s="46"/>
      <c r="S29" s="46"/>
      <c r="T29" s="47"/>
      <c r="U29" s="48"/>
      <c r="V29" s="49"/>
      <c r="W29" s="50"/>
      <c r="X29" s="51"/>
      <c r="Y29" s="50"/>
      <c r="Z29" s="51"/>
      <c r="AA29" s="50"/>
    </row>
    <row r="30" spans="1:31" s="52" customFormat="1" ht="15.6" customHeight="1">
      <c r="A30" s="116">
        <v>21</v>
      </c>
      <c r="B30" s="41"/>
      <c r="C30" s="16"/>
      <c r="D30" s="42"/>
      <c r="E30" s="23"/>
      <c r="F30" s="23"/>
      <c r="G30" s="43"/>
      <c r="H30" s="44"/>
      <c r="I30" s="45"/>
      <c r="J30" s="45"/>
      <c r="K30" s="45"/>
      <c r="L30" s="45"/>
      <c r="M30" s="45"/>
      <c r="N30" s="45"/>
      <c r="O30" s="45"/>
      <c r="P30" s="45"/>
      <c r="Q30" s="46"/>
      <c r="R30" s="46"/>
      <c r="S30" s="46"/>
      <c r="T30" s="47"/>
      <c r="U30" s="48"/>
      <c r="V30" s="49"/>
      <c r="W30" s="50"/>
      <c r="X30" s="51"/>
      <c r="Y30" s="50"/>
      <c r="Z30" s="51"/>
      <c r="AA30" s="50"/>
      <c r="AE30" s="33"/>
    </row>
    <row r="31" spans="1:31" s="52" customFormat="1" ht="15.6" customHeight="1">
      <c r="A31" s="116">
        <v>22</v>
      </c>
      <c r="B31" s="41"/>
      <c r="C31" s="16"/>
      <c r="D31" s="42"/>
      <c r="E31" s="23"/>
      <c r="F31" s="23"/>
      <c r="G31" s="43"/>
      <c r="H31" s="44"/>
      <c r="I31" s="45"/>
      <c r="J31" s="45"/>
      <c r="K31" s="45"/>
      <c r="L31" s="45"/>
      <c r="M31" s="45"/>
      <c r="N31" s="45"/>
      <c r="O31" s="45"/>
      <c r="P31" s="45"/>
      <c r="Q31" s="46"/>
      <c r="R31" s="46"/>
      <c r="S31" s="46"/>
      <c r="T31" s="47"/>
      <c r="U31" s="48"/>
      <c r="V31" s="49"/>
      <c r="W31" s="50"/>
      <c r="X31" s="51"/>
      <c r="Y31" s="50"/>
      <c r="Z31" s="51"/>
      <c r="AA31" s="50"/>
      <c r="AE31" s="33"/>
    </row>
    <row r="32" spans="1:31" s="52" customFormat="1" ht="15.6" customHeight="1">
      <c r="A32" s="116">
        <v>23</v>
      </c>
      <c r="B32" s="41"/>
      <c r="C32" s="16"/>
      <c r="D32" s="42"/>
      <c r="E32" s="23"/>
      <c r="F32" s="23"/>
      <c r="G32" s="43"/>
      <c r="H32" s="44"/>
      <c r="I32" s="45"/>
      <c r="J32" s="45"/>
      <c r="K32" s="45"/>
      <c r="L32" s="45"/>
      <c r="M32" s="45"/>
      <c r="N32" s="45"/>
      <c r="O32" s="45"/>
      <c r="P32" s="45"/>
      <c r="Q32" s="46"/>
      <c r="R32" s="46"/>
      <c r="S32" s="46"/>
      <c r="T32" s="47"/>
      <c r="U32" s="48"/>
      <c r="V32" s="49"/>
      <c r="W32" s="50"/>
      <c r="X32" s="51"/>
      <c r="Y32" s="50"/>
      <c r="Z32" s="51"/>
      <c r="AA32" s="50"/>
      <c r="AE32" s="33"/>
    </row>
    <row r="33" spans="1:31" s="52" customFormat="1" ht="15.6" customHeight="1">
      <c r="A33" s="116">
        <v>24</v>
      </c>
      <c r="B33" s="41"/>
      <c r="C33" s="16"/>
      <c r="D33" s="42"/>
      <c r="E33" s="23"/>
      <c r="F33" s="23"/>
      <c r="G33" s="43"/>
      <c r="H33" s="44"/>
      <c r="I33" s="45"/>
      <c r="J33" s="45"/>
      <c r="K33" s="45"/>
      <c r="L33" s="45"/>
      <c r="M33" s="45"/>
      <c r="N33" s="45"/>
      <c r="O33" s="45"/>
      <c r="P33" s="45"/>
      <c r="Q33" s="46"/>
      <c r="R33" s="46"/>
      <c r="S33" s="46"/>
      <c r="T33" s="47"/>
      <c r="U33" s="48"/>
      <c r="V33" s="49"/>
      <c r="W33" s="50"/>
      <c r="X33" s="51"/>
      <c r="Y33" s="50"/>
      <c r="Z33" s="51"/>
      <c r="AA33" s="50"/>
      <c r="AE33" s="33"/>
    </row>
    <row r="34" spans="1:31" s="52" customFormat="1" ht="15.6" customHeight="1">
      <c r="A34" s="116">
        <v>25</v>
      </c>
      <c r="B34" s="41"/>
      <c r="C34" s="16"/>
      <c r="D34" s="42"/>
      <c r="E34" s="23"/>
      <c r="F34" s="23"/>
      <c r="G34" s="43"/>
      <c r="H34" s="44"/>
      <c r="I34" s="45"/>
      <c r="J34" s="45"/>
      <c r="K34" s="45"/>
      <c r="L34" s="45"/>
      <c r="M34" s="45"/>
      <c r="N34" s="45"/>
      <c r="O34" s="45"/>
      <c r="P34" s="45"/>
      <c r="Q34" s="46"/>
      <c r="R34" s="46"/>
      <c r="S34" s="46"/>
      <c r="T34" s="47"/>
      <c r="U34" s="48"/>
      <c r="V34" s="49"/>
      <c r="W34" s="50"/>
      <c r="X34" s="51"/>
      <c r="Y34" s="50"/>
      <c r="Z34" s="51"/>
      <c r="AA34" s="50"/>
      <c r="AE34" s="33"/>
    </row>
    <row r="35" spans="1:31" s="52" customFormat="1" ht="15.6" customHeight="1">
      <c r="A35" s="116">
        <v>26</v>
      </c>
      <c r="B35" s="41"/>
      <c r="C35" s="16"/>
      <c r="D35" s="42"/>
      <c r="E35" s="23"/>
      <c r="F35" s="23"/>
      <c r="G35" s="43"/>
      <c r="H35" s="44"/>
      <c r="I35" s="45"/>
      <c r="J35" s="45"/>
      <c r="K35" s="45"/>
      <c r="L35" s="45"/>
      <c r="M35" s="45"/>
      <c r="N35" s="45"/>
      <c r="O35" s="45"/>
      <c r="P35" s="45"/>
      <c r="Q35" s="46"/>
      <c r="R35" s="46"/>
      <c r="S35" s="46"/>
      <c r="T35" s="47"/>
      <c r="U35" s="48"/>
      <c r="V35" s="49"/>
      <c r="W35" s="50"/>
      <c r="X35" s="51"/>
      <c r="Y35" s="50"/>
      <c r="Z35" s="51"/>
      <c r="AA35" s="50"/>
      <c r="AE35" s="33"/>
    </row>
    <row r="36" spans="1:31" s="52" customFormat="1" ht="15.6" customHeight="1">
      <c r="A36" s="116">
        <v>27</v>
      </c>
      <c r="B36" s="41"/>
      <c r="C36" s="16"/>
      <c r="D36" s="42"/>
      <c r="E36" s="23"/>
      <c r="F36" s="23"/>
      <c r="G36" s="43"/>
      <c r="H36" s="44"/>
      <c r="I36" s="45"/>
      <c r="J36" s="45"/>
      <c r="K36" s="45"/>
      <c r="L36" s="45"/>
      <c r="M36" s="45"/>
      <c r="N36" s="45"/>
      <c r="O36" s="45"/>
      <c r="P36" s="45"/>
      <c r="Q36" s="46"/>
      <c r="R36" s="46"/>
      <c r="S36" s="46"/>
      <c r="T36" s="47"/>
      <c r="U36" s="48"/>
      <c r="V36" s="49"/>
      <c r="W36" s="50"/>
      <c r="X36" s="51"/>
      <c r="Y36" s="50"/>
      <c r="Z36" s="51"/>
      <c r="AA36" s="50"/>
      <c r="AE36" s="33"/>
    </row>
    <row r="37" spans="1:31" ht="15.6" customHeight="1">
      <c r="A37" s="116">
        <v>28</v>
      </c>
      <c r="B37" s="41"/>
      <c r="C37" s="16"/>
      <c r="D37" s="42"/>
      <c r="E37" s="23"/>
      <c r="F37" s="23"/>
      <c r="G37" s="43"/>
      <c r="H37" s="44"/>
      <c r="I37" s="45"/>
      <c r="J37" s="45"/>
      <c r="K37" s="45"/>
      <c r="L37" s="45"/>
      <c r="M37" s="45"/>
      <c r="N37" s="45"/>
      <c r="O37" s="45"/>
      <c r="P37" s="45"/>
      <c r="Q37" s="46"/>
      <c r="R37" s="46"/>
      <c r="S37" s="46"/>
      <c r="T37" s="47"/>
      <c r="U37" s="48"/>
      <c r="V37" s="49"/>
      <c r="W37" s="50"/>
      <c r="X37" s="51"/>
      <c r="Y37" s="50"/>
      <c r="Z37" s="51"/>
      <c r="AA37" s="50"/>
    </row>
    <row r="38" spans="1:31" ht="15.6" customHeight="1">
      <c r="A38" s="116">
        <v>29</v>
      </c>
      <c r="B38" s="41"/>
      <c r="C38" s="16"/>
      <c r="D38" s="42"/>
      <c r="E38" s="23"/>
      <c r="F38" s="23"/>
      <c r="G38" s="43"/>
      <c r="H38" s="44"/>
      <c r="I38" s="45"/>
      <c r="J38" s="45"/>
      <c r="K38" s="45"/>
      <c r="L38" s="45"/>
      <c r="M38" s="45"/>
      <c r="N38" s="45"/>
      <c r="O38" s="45"/>
      <c r="P38" s="45"/>
      <c r="Q38" s="46"/>
      <c r="R38" s="46"/>
      <c r="S38" s="46"/>
      <c r="T38" s="47"/>
      <c r="U38" s="48"/>
      <c r="V38" s="49"/>
      <c r="W38" s="50"/>
      <c r="X38" s="51"/>
      <c r="Y38" s="50"/>
      <c r="Z38" s="51"/>
      <c r="AA38" s="50"/>
    </row>
    <row r="39" spans="1:31" ht="15.6" customHeight="1">
      <c r="A39" s="116">
        <v>30</v>
      </c>
      <c r="B39" s="41"/>
      <c r="C39" s="16"/>
      <c r="D39" s="42"/>
      <c r="E39" s="23"/>
      <c r="F39" s="23"/>
      <c r="G39" s="43"/>
      <c r="H39" s="44"/>
      <c r="I39" s="45"/>
      <c r="J39" s="45"/>
      <c r="K39" s="45"/>
      <c r="L39" s="45"/>
      <c r="M39" s="45"/>
      <c r="N39" s="45"/>
      <c r="O39" s="45"/>
      <c r="P39" s="45"/>
      <c r="Q39" s="46"/>
      <c r="R39" s="46"/>
      <c r="S39" s="46"/>
      <c r="T39" s="47"/>
      <c r="U39" s="48"/>
      <c r="V39" s="49"/>
      <c r="W39" s="50"/>
      <c r="X39" s="51"/>
      <c r="Y39" s="50"/>
      <c r="Z39" s="51"/>
      <c r="AA39" s="50"/>
    </row>
  </sheetData>
  <sheetProtection selectLockedCells="1"/>
  <mergeCells count="36">
    <mergeCell ref="E4:E9"/>
    <mergeCell ref="A1:D2"/>
    <mergeCell ref="A4:A9"/>
    <mergeCell ref="B4:B9"/>
    <mergeCell ref="C4:C9"/>
    <mergeCell ref="D4:D9"/>
    <mergeCell ref="U4:U9"/>
    <mergeCell ref="V4:AA4"/>
    <mergeCell ref="H5:T5"/>
    <mergeCell ref="V5:W5"/>
    <mergeCell ref="X5:Y5"/>
    <mergeCell ref="Z5:AA5"/>
    <mergeCell ref="H6:I6"/>
    <mergeCell ref="M6:M8"/>
    <mergeCell ref="N6:N8"/>
    <mergeCell ref="O6:O7"/>
    <mergeCell ref="P6:P8"/>
    <mergeCell ref="Z6:Z9"/>
    <mergeCell ref="AA6:AA9"/>
    <mergeCell ref="L6:L7"/>
    <mergeCell ref="F4:F9"/>
    <mergeCell ref="G4:G9"/>
    <mergeCell ref="H4:T4"/>
    <mergeCell ref="X6:X9"/>
    <mergeCell ref="Y6:Y9"/>
    <mergeCell ref="H7:H8"/>
    <mergeCell ref="I7:I8"/>
    <mergeCell ref="J7:J8"/>
    <mergeCell ref="K7:K8"/>
    <mergeCell ref="Q6:Q8"/>
    <mergeCell ref="R6:R8"/>
    <mergeCell ref="S6:S8"/>
    <mergeCell ref="T6:T8"/>
    <mergeCell ref="V6:V9"/>
    <mergeCell ref="W6:W9"/>
    <mergeCell ref="J6:K6"/>
  </mergeCells>
  <phoneticPr fontId="2"/>
  <dataValidations count="4">
    <dataValidation type="list" allowBlank="1" showInputMessage="1" showErrorMessage="1" sqref="U10:U39" xr:uid="{D76FF65F-C1F5-4034-90D3-5C126EB8F4BB}">
      <formula1>$AB$4:$AB$8</formula1>
    </dataValidation>
    <dataValidation type="list" allowBlank="1" showInputMessage="1" showErrorMessage="1" sqref="Y10:Y39 AA10:AA39 W10:W39" xr:uid="{50840914-2B88-4ECF-A63F-7E68E9CCD3E5}">
      <formula1>$AB$4:$AB$9</formula1>
    </dataValidation>
    <dataValidation type="list" allowBlank="1" showInputMessage="1" showErrorMessage="1" sqref="V23 X10:X39 Z10:Z39" xr:uid="{526413C0-91C8-4265-88D3-BEEBA29D88A0}">
      <formula1>$AB$14:$AB$15</formula1>
    </dataValidation>
    <dataValidation type="list" allowBlank="1" showInputMessage="1" showErrorMessage="1" sqref="V24:V39 V10:V22" xr:uid="{2897F75A-D3ED-4434-B211-F15481A383DB}">
      <formula1>$AB$10:$AB$11</formula1>
    </dataValidation>
  </dataValidations>
  <printOptions horizontalCentered="1" verticalCentered="1"/>
  <pageMargins left="0.19685039370078741" right="0.19685039370078741" top="0.74803149606299213" bottom="0.43307086614173229" header="0.31496062992125984" footer="0.19685039370078741"/>
  <pageSetup paperSize="8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52F2-F68B-4A6A-880B-AA4044ABF805}">
  <sheetPr>
    <tabColor rgb="FFFFFF00"/>
  </sheetPr>
  <dimension ref="A1"/>
  <sheetViews>
    <sheetView workbookViewId="0">
      <selection activeCell="I14" sqref="I14"/>
    </sheetView>
  </sheetViews>
  <sheetFormatPr defaultRowHeight="10.8"/>
  <sheetData/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6EA7-7994-40D4-9B7A-198A443322E7}">
  <sheetPr>
    <tabColor theme="9" tint="0.79998168889431442"/>
  </sheetPr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8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26" t="s">
        <v>253</v>
      </c>
      <c r="V3" s="126"/>
      <c r="W3" s="124" t="e">
        <f>G41</f>
        <v>#N/A</v>
      </c>
      <c r="X3" s="125" t="e">
        <f>G162+G165</f>
        <v>#N/A</v>
      </c>
      <c r="Y3" s="125" t="e">
        <f>G168</f>
        <v>#N/A</v>
      </c>
      <c r="Z3" s="125">
        <f>G176</f>
        <v>0</v>
      </c>
      <c r="AA3" s="125" t="e">
        <f>G179</f>
        <v>#N/A</v>
      </c>
      <c r="AB3" s="127" t="e">
        <f>SUM(E25:E26)</f>
        <v>#N/A</v>
      </c>
      <c r="AC3" s="127" t="e">
        <f>SUM(E28:E29)</f>
        <v>#N/A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IF(M4=$V$3,VLOOKUP($V$3,$V$3:$Y$3,2,),"")</f>
        <v/>
      </c>
      <c r="P4" s="123" t="str">
        <f>IF(M4=$V$3,VLOOKUP($V$3,$V$3:$Y$3,2,),"")</f>
        <v/>
      </c>
      <c r="Q4" s="123">
        <f>SUM(N4:P4)</f>
        <v>0</v>
      </c>
    </row>
    <row r="5" spans="1:29" ht="13.2">
      <c r="H5" s="131" t="s">
        <v>219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IF(M5=$V$3,VLOOKUP($V$3,$V$3:$Y$3,2,),"")</f>
        <v/>
      </c>
      <c r="P5" s="123" t="str">
        <f t="shared" ref="P5:P18" si="2">IF(M5=$V$3,VLOOKUP($V$3,$V$3:$Y$3,2,),"")</f>
        <v/>
      </c>
      <c r="Q5" s="123">
        <f t="shared" ref="Q5:Q18" si="3">SUM(N5:P5)</f>
        <v>0</v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</row>
    <row r="7" spans="1:29" s="18" customFormat="1" ht="13.2">
      <c r="F7" s="18" t="s">
        <v>170</v>
      </c>
      <c r="G7" s="233"/>
      <c r="H7" s="233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</row>
    <row r="9" spans="1:29" s="18" customFormat="1" ht="13.2">
      <c r="F9" s="18" t="s">
        <v>171</v>
      </c>
      <c r="G9" s="233"/>
      <c r="H9" s="233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</row>
    <row r="11" spans="1:29" s="18" customFormat="1" ht="13.2">
      <c r="F11" s="18" t="s">
        <v>221</v>
      </c>
      <c r="G11" s="233"/>
      <c r="H11" s="233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 t="e">
        <f>VLOOKUP($V$3,'（参考）別紙2－1市町村別導入機器一覧表'!$C$10:$T$24,6,FALSE)</f>
        <v>#N/A</v>
      </c>
      <c r="F25" s="70">
        <v>1</v>
      </c>
      <c r="G25" s="71" t="e">
        <f>IF(E25=0,"",E25*F25)</f>
        <v>#N/A</v>
      </c>
      <c r="H25" s="13"/>
    </row>
    <row r="26" spans="2:72" ht="15.6" customHeight="1">
      <c r="B26" s="68"/>
      <c r="C26" s="68"/>
      <c r="D26" s="78" t="s">
        <v>179</v>
      </c>
      <c r="E26" s="69" t="e">
        <f>VLOOKUP($V$3,'（参考）別紙2－1市町村別導入機器一覧表'!$C$10:$T$24,7,FALSE)</f>
        <v>#N/A</v>
      </c>
      <c r="F26" s="70">
        <v>1</v>
      </c>
      <c r="G26" s="71" t="e">
        <f>IF(E26=0,"",E26*F26)</f>
        <v>#N/A</v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 t="e">
        <f>VLOOKUP($V$3,'（参考）別紙2－1市町村別導入機器一覧表'!$C$10:$T$24,8,FALSE)</f>
        <v>#N/A</v>
      </c>
      <c r="F28" s="70">
        <v>1</v>
      </c>
      <c r="G28" s="71" t="e">
        <f>IF(E28=0,"",E28*F28)</f>
        <v>#N/A</v>
      </c>
      <c r="H28" s="13"/>
    </row>
    <row r="29" spans="2:72" ht="15.6" customHeight="1">
      <c r="B29" s="67"/>
      <c r="C29" s="72"/>
      <c r="D29" s="113" t="s">
        <v>1</v>
      </c>
      <c r="E29" s="69" t="e">
        <f>VLOOKUP($V$3,'（参考）別紙2－1市町村別導入機器一覧表'!$C$10:$T$24,9,FALSE)</f>
        <v>#N/A</v>
      </c>
      <c r="F29" s="70">
        <v>1</v>
      </c>
      <c r="G29" s="71" t="e">
        <f>IF(E29=0,"",E29*F29)</f>
        <v>#N/A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 t="e">
        <f>VLOOKUP($V$3,'（参考）別紙2－1市町村別導入機器一覧表'!$C$10:$T$24,10,FALSE)</f>
        <v>#N/A</v>
      </c>
      <c r="F31" s="70">
        <v>1</v>
      </c>
      <c r="G31" s="71" t="e">
        <f>IF(E31=0,"",E31*F31)</f>
        <v>#N/A</v>
      </c>
      <c r="H31" s="13"/>
    </row>
    <row r="32" spans="2:72" ht="15.6" customHeight="1">
      <c r="B32" s="68"/>
      <c r="C32" s="180" t="s">
        <v>17</v>
      </c>
      <c r="D32" s="169"/>
      <c r="E32" s="69" t="e">
        <f>VLOOKUP($V$3,'（参考）別紙2－1市町村別導入機器一覧表'!$C$10:$T$24,11,FALSE)</f>
        <v>#N/A</v>
      </c>
      <c r="F32" s="70">
        <v>1</v>
      </c>
      <c r="G32" s="71" t="e">
        <f t="shared" ref="G32:G40" si="4">IF(E32=0,"",E32*F32)</f>
        <v>#N/A</v>
      </c>
      <c r="H32" s="13"/>
    </row>
    <row r="33" spans="2:8" ht="15.6" customHeight="1">
      <c r="B33" s="68"/>
      <c r="C33" s="180" t="s">
        <v>18</v>
      </c>
      <c r="D33" s="169"/>
      <c r="E33" s="69" t="e">
        <f>VLOOKUP($V$3,'（参考）別紙2－1市町村別導入機器一覧表'!$C$10:$T$24,12,FALSE)</f>
        <v>#N/A</v>
      </c>
      <c r="F33" s="70">
        <v>1</v>
      </c>
      <c r="G33" s="71" t="e">
        <f t="shared" si="4"/>
        <v>#N/A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 t="e">
        <f>VLOOKUP($V$3,'（参考）別紙2－1市町村別導入機器一覧表'!$C$10:$T$24,13,FALSE)</f>
        <v>#N/A</v>
      </c>
      <c r="F35" s="70">
        <v>1</v>
      </c>
      <c r="G35" s="71" t="e">
        <f t="shared" si="4"/>
        <v>#N/A</v>
      </c>
      <c r="H35" s="13"/>
    </row>
    <row r="36" spans="2:8" ht="15.6" customHeight="1">
      <c r="B36" s="73"/>
      <c r="C36" s="162" t="s">
        <v>181</v>
      </c>
      <c r="D36" s="163"/>
      <c r="E36" s="69" t="e">
        <f>VLOOKUP($V$3,'（参考）別紙2－1市町村別導入機器一覧表'!$C$10:$T$24,14,FALSE)</f>
        <v>#N/A</v>
      </c>
      <c r="F36" s="70">
        <v>1</v>
      </c>
      <c r="G36" s="71" t="e">
        <f t="shared" si="4"/>
        <v>#N/A</v>
      </c>
      <c r="H36" s="66"/>
    </row>
    <row r="37" spans="2:8" ht="15.6" customHeight="1">
      <c r="B37" s="73"/>
      <c r="C37" s="162" t="s">
        <v>182</v>
      </c>
      <c r="D37" s="163"/>
      <c r="E37" s="69" t="e">
        <f>VLOOKUP($V$3,'（参考）別紙2－1市町村別導入機器一覧表'!$C$10:$T$24,15,FALSE)</f>
        <v>#N/A</v>
      </c>
      <c r="F37" s="70">
        <v>1</v>
      </c>
      <c r="G37" s="71" t="e">
        <f t="shared" si="4"/>
        <v>#N/A</v>
      </c>
      <c r="H37" s="66"/>
    </row>
    <row r="38" spans="2:8" ht="15.6" customHeight="1">
      <c r="B38" s="73"/>
      <c r="C38" s="164" t="s">
        <v>183</v>
      </c>
      <c r="D38" s="165"/>
      <c r="E38" s="69" t="e">
        <f>VLOOKUP($V$3,'（参考）別紙2－1市町村別導入機器一覧表'!$C$10:$T$24,16,FALSE)</f>
        <v>#N/A</v>
      </c>
      <c r="F38" s="70">
        <v>1</v>
      </c>
      <c r="G38" s="71" t="e">
        <f t="shared" si="4"/>
        <v>#N/A</v>
      </c>
      <c r="H38" s="66"/>
    </row>
    <row r="39" spans="2:8" ht="15.6" customHeight="1">
      <c r="B39" s="67"/>
      <c r="C39" s="162" t="s">
        <v>20</v>
      </c>
      <c r="D39" s="163"/>
      <c r="E39" s="69" t="e">
        <f>VLOOKUP($V$3,'（参考）別紙2－1市町村別導入機器一覧表'!$C$10:$T$24,17,FALSE)</f>
        <v>#N/A</v>
      </c>
      <c r="F39" s="70">
        <v>1</v>
      </c>
      <c r="G39" s="71" t="e">
        <f t="shared" si="4"/>
        <v>#N/A</v>
      </c>
      <c r="H39" s="66"/>
    </row>
    <row r="40" spans="2:8" ht="15.6" customHeight="1">
      <c r="B40" s="68"/>
      <c r="C40" s="162" t="s">
        <v>184</v>
      </c>
      <c r="D40" s="163"/>
      <c r="E40" s="69" t="e">
        <f>VLOOKUP($V$3,'（参考）別紙2－1市町村別導入機器一覧表'!$C$10:$T$24,18,FALSE)</f>
        <v>#N/A</v>
      </c>
      <c r="F40" s="70">
        <v>1</v>
      </c>
      <c r="G40" s="71" t="e">
        <f t="shared" si="4"/>
        <v>#N/A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 t="e">
        <f>SUM(G25:G26,G28:G29,G31:G33,G35:G40)</f>
        <v>#N/A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 t="e">
        <f>$AB$3</f>
        <v>#N/A</v>
      </c>
      <c r="F67" s="70">
        <v>1</v>
      </c>
      <c r="G67" s="95" t="e">
        <f>E67*F67</f>
        <v>#N/A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 t="e">
        <f>$AB$3</f>
        <v>#N/A</v>
      </c>
      <c r="F68" s="70">
        <v>1</v>
      </c>
      <c r="G68" s="95" t="e">
        <f>E68*F68</f>
        <v>#N/A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 t="e">
        <f t="shared" ref="E69:E70" si="5">$AB$3</f>
        <v>#N/A</v>
      </c>
      <c r="F69" s="70">
        <v>1</v>
      </c>
      <c r="G69" s="95" t="e">
        <f>E69*F69</f>
        <v>#N/A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 t="e">
        <f t="shared" si="5"/>
        <v>#N/A</v>
      </c>
      <c r="F70" s="70">
        <v>1</v>
      </c>
      <c r="G70" s="95" t="e">
        <f>E70*F70</f>
        <v>#N/A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 t="e">
        <f>$AB$3</f>
        <v>#N/A</v>
      </c>
      <c r="F79" s="70">
        <v>1</v>
      </c>
      <c r="G79" s="71" t="e">
        <f>E79*F79</f>
        <v>#N/A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 t="e">
        <f>$AB$3</f>
        <v>#N/A</v>
      </c>
      <c r="F86" s="70">
        <v>1</v>
      </c>
      <c r="G86" s="71" t="e">
        <f>E86*F86</f>
        <v>#N/A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 t="e">
        <f>$AB$3</f>
        <v>#N/A</v>
      </c>
      <c r="F96" s="70">
        <v>1</v>
      </c>
      <c r="G96" s="71" t="e">
        <f>E96*F96</f>
        <v>#N/A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 t="e">
        <f>SUM(G67,G68,G69,G70,G79,G86,G96)</f>
        <v>#N/A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 t="e">
        <f>$AC$3</f>
        <v>#N/A</v>
      </c>
      <c r="F103" s="70">
        <v>1</v>
      </c>
      <c r="G103" s="95" t="e">
        <f>E103*F103</f>
        <v>#N/A</v>
      </c>
      <c r="H103" s="3"/>
    </row>
    <row r="104" spans="2:14" ht="15" customHeight="1">
      <c r="B104" s="5" t="s">
        <v>230</v>
      </c>
      <c r="C104" s="6"/>
      <c r="D104" s="6"/>
      <c r="E104" s="69" t="e">
        <f t="shared" ref="E104:E106" si="6">$AC$3</f>
        <v>#N/A</v>
      </c>
      <c r="F104" s="70">
        <v>1</v>
      </c>
      <c r="G104" s="95" t="e">
        <f>E104*F104</f>
        <v>#N/A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 t="e">
        <f t="shared" si="6"/>
        <v>#N/A</v>
      </c>
      <c r="F105" s="70">
        <v>1</v>
      </c>
      <c r="G105" s="95" t="e">
        <f>E105*F105</f>
        <v>#N/A</v>
      </c>
      <c r="H105" s="3"/>
    </row>
    <row r="106" spans="2:14" ht="15" customHeight="1">
      <c r="B106" s="91" t="s">
        <v>232</v>
      </c>
      <c r="C106" s="92"/>
      <c r="D106" s="6"/>
      <c r="E106" s="69" t="e">
        <f t="shared" si="6"/>
        <v>#N/A</v>
      </c>
      <c r="F106" s="70">
        <v>1</v>
      </c>
      <c r="G106" s="95" t="e">
        <f>E106*F106</f>
        <v>#N/A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 t="e">
        <f>$AC$3</f>
        <v>#N/A</v>
      </c>
      <c r="F112" s="70">
        <v>1</v>
      </c>
      <c r="G112" s="71" t="e">
        <f>E112*F112</f>
        <v>#N/A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 t="e">
        <f>$AC$3</f>
        <v>#N/A</v>
      </c>
      <c r="F121" s="70">
        <v>1</v>
      </c>
      <c r="G121" s="71" t="e">
        <f>E121*F121</f>
        <v>#N/A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 t="e">
        <f>SUM(G103,G104,G105,G106,G112,G121)</f>
        <v>#N/A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 t="e">
        <f>E25</f>
        <v>#N/A</v>
      </c>
      <c r="F134" s="70">
        <v>1</v>
      </c>
      <c r="G134" s="71" t="e">
        <f>E134*F134</f>
        <v>#N/A</v>
      </c>
      <c r="H134" s="13"/>
    </row>
    <row r="135" spans="2:8" ht="15.6" customHeight="1">
      <c r="B135" s="68"/>
      <c r="C135" s="68"/>
      <c r="D135" s="78" t="s">
        <v>179</v>
      </c>
      <c r="E135" s="69" t="e">
        <f>E26</f>
        <v>#N/A</v>
      </c>
      <c r="F135" s="70">
        <v>1</v>
      </c>
      <c r="G135" s="71" t="e">
        <f>E135*F135</f>
        <v>#N/A</v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 t="e">
        <f>E28</f>
        <v>#N/A</v>
      </c>
      <c r="F137" s="70">
        <v>1</v>
      </c>
      <c r="G137" s="71" t="e">
        <f>E137*F137</f>
        <v>#N/A</v>
      </c>
      <c r="H137" s="13"/>
    </row>
    <row r="138" spans="2:8" ht="15.6" customHeight="1">
      <c r="B138" s="67"/>
      <c r="C138" s="72"/>
      <c r="D138" s="113" t="s">
        <v>1</v>
      </c>
      <c r="E138" s="69" t="e">
        <f>E29</f>
        <v>#N/A</v>
      </c>
      <c r="F138" s="70">
        <v>1</v>
      </c>
      <c r="G138" s="71" t="e">
        <f>E138*F138</f>
        <v>#N/A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 t="e">
        <f>E31</f>
        <v>#N/A</v>
      </c>
      <c r="F140" s="70">
        <v>1</v>
      </c>
      <c r="G140" s="71" t="e">
        <f>E140*F140</f>
        <v>#N/A</v>
      </c>
      <c r="H140" s="13"/>
    </row>
    <row r="141" spans="2:8" ht="15.6" customHeight="1">
      <c r="B141" s="68"/>
      <c r="C141" s="180" t="s">
        <v>17</v>
      </c>
      <c r="D141" s="169"/>
      <c r="E141" s="69" t="e">
        <f t="shared" ref="E141:E142" si="7">E32</f>
        <v>#N/A</v>
      </c>
      <c r="F141" s="70">
        <v>1</v>
      </c>
      <c r="G141" s="71" t="e">
        <f>E141*F141</f>
        <v>#N/A</v>
      </c>
      <c r="H141" s="13"/>
    </row>
    <row r="142" spans="2:8" ht="15.6" customHeight="1">
      <c r="B142" s="68"/>
      <c r="C142" s="180" t="s">
        <v>18</v>
      </c>
      <c r="D142" s="169"/>
      <c r="E142" s="69" t="e">
        <f t="shared" si="7"/>
        <v>#N/A</v>
      </c>
      <c r="F142" s="70">
        <v>1</v>
      </c>
      <c r="G142" s="71" t="e">
        <f>E142*F142</f>
        <v>#N/A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 t="e">
        <f>E36</f>
        <v>#N/A</v>
      </c>
      <c r="F145" s="70">
        <v>1</v>
      </c>
      <c r="G145" s="71">
        <v>0</v>
      </c>
      <c r="H145" s="66"/>
    </row>
    <row r="146" spans="1:14" ht="15.6" customHeight="1">
      <c r="B146" s="73"/>
      <c r="C146" s="162" t="s">
        <v>182</v>
      </c>
      <c r="D146" s="163"/>
      <c r="E146" s="69" t="e">
        <f>E37</f>
        <v>#N/A</v>
      </c>
      <c r="F146" s="70">
        <v>1</v>
      </c>
      <c r="G146" s="71">
        <v>0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 t="e">
        <f>E39</f>
        <v>#N/A</v>
      </c>
      <c r="F148" s="70">
        <v>1</v>
      </c>
      <c r="G148" s="71" t="e">
        <f>E148*F148</f>
        <v>#N/A</v>
      </c>
      <c r="H148" s="66"/>
    </row>
    <row r="149" spans="1:14" ht="15.6" customHeight="1">
      <c r="B149" s="68"/>
      <c r="C149" s="162" t="s">
        <v>184</v>
      </c>
      <c r="D149" s="163"/>
      <c r="E149" s="69" t="e">
        <f>E40</f>
        <v>#N/A</v>
      </c>
      <c r="F149" s="70">
        <v>1</v>
      </c>
      <c r="G149" s="71" t="e">
        <f>E149*F149</f>
        <v>#N/A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 t="e">
        <f>SUM(G134,G135,G137,G138,G140,G141,G142,G145,G146,G148,G149)</f>
        <v>#N/A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 t="e">
        <f>G41</f>
        <v>#N/A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 t="e">
        <f>G99</f>
        <v>#N/A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 t="e">
        <f>G124</f>
        <v>#N/A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 t="e">
        <f>G150</f>
        <v>#N/A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 t="e">
        <f>SUM(G157:G168)</f>
        <v>#N/A</v>
      </c>
      <c r="H173" s="108" t="s">
        <v>244</v>
      </c>
      <c r="M173" s="14" t="e">
        <f>G173*0.1</f>
        <v>#N/A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 t="e">
        <f>G173+G176</f>
        <v>#N/A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FAA6786-B90F-4B14-ABC2-4B16739CFE0C}">
      <formula1>$M$4:$M$18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5D1A6-E1EB-4B6C-9A7C-71340ACE4302}">
  <sheetPr>
    <tabColor theme="8" tint="0.79998168889431442"/>
  </sheetPr>
  <dimension ref="A1:H36"/>
  <sheetViews>
    <sheetView view="pageBreakPreview" zoomScale="70" zoomScaleNormal="100" zoomScaleSheetLayoutView="70" zoomScalePageLayoutView="70" workbookViewId="0">
      <selection activeCell="I14" sqref="I14"/>
    </sheetView>
  </sheetViews>
  <sheetFormatPr defaultRowHeight="10.8"/>
  <cols>
    <col min="1" max="1" width="4.75" style="134" customWidth="1"/>
    <col min="2" max="2" width="17.25" style="134" customWidth="1"/>
    <col min="3" max="8" width="22.125" style="134" customWidth="1"/>
    <col min="9" max="16384" width="9" style="134"/>
  </cols>
  <sheetData>
    <row r="1" spans="1:8">
      <c r="A1" s="133"/>
    </row>
    <row r="2" spans="1:8">
      <c r="A2" s="133"/>
    </row>
    <row r="3" spans="1:8" ht="19.2">
      <c r="B3" s="234"/>
      <c r="C3" s="234"/>
      <c r="D3" s="234"/>
      <c r="E3" s="234"/>
      <c r="F3" s="234"/>
    </row>
    <row r="4" spans="1:8" ht="16.2">
      <c r="B4" s="135"/>
      <c r="C4" s="135"/>
      <c r="D4" s="135"/>
      <c r="E4" s="135"/>
      <c r="F4" s="135"/>
    </row>
    <row r="5" spans="1:8" ht="14.4" customHeight="1">
      <c r="B5" s="136"/>
      <c r="F5" s="137" t="s">
        <v>68</v>
      </c>
    </row>
    <row r="6" spans="1:8" ht="37.200000000000003" customHeight="1">
      <c r="B6" s="138" t="s">
        <v>48</v>
      </c>
      <c r="C6" s="138" t="s">
        <v>64</v>
      </c>
      <c r="D6" s="139" t="s">
        <v>69</v>
      </c>
      <c r="E6" s="138" t="s">
        <v>66</v>
      </c>
      <c r="F6" s="138" t="s">
        <v>67</v>
      </c>
      <c r="G6" s="138" t="s">
        <v>253</v>
      </c>
      <c r="H6" s="138" t="s">
        <v>254</v>
      </c>
    </row>
    <row r="7" spans="1:8" ht="27" customHeight="1">
      <c r="B7" s="140" t="s">
        <v>49</v>
      </c>
      <c r="C7" s="138">
        <f>大和高田市!N4</f>
        <v>26</v>
      </c>
      <c r="D7" s="138">
        <f>大和高田市!O4</f>
        <v>31</v>
      </c>
      <c r="E7" s="138">
        <f>大和高田市!P4</f>
        <v>19</v>
      </c>
      <c r="F7" s="138">
        <f>大和高田市!Q4</f>
        <v>76</v>
      </c>
      <c r="G7" s="138">
        <f>大和高田市!R4</f>
        <v>0</v>
      </c>
      <c r="H7" s="138">
        <f>大和高田市!S4</f>
        <v>76</v>
      </c>
    </row>
    <row r="8" spans="1:8" ht="27" customHeight="1">
      <c r="B8" s="140" t="s">
        <v>50</v>
      </c>
      <c r="C8" s="138">
        <f>大和郡山市!N5</f>
        <v>24</v>
      </c>
      <c r="D8" s="138">
        <f>大和郡山市!O5</f>
        <v>31</v>
      </c>
      <c r="E8" s="138">
        <f>大和郡山市!P5</f>
        <v>19</v>
      </c>
      <c r="F8" s="138">
        <f>大和郡山市!Q5</f>
        <v>74</v>
      </c>
      <c r="G8" s="138">
        <f>大和郡山市!R5</f>
        <v>0</v>
      </c>
      <c r="H8" s="138">
        <f>大和郡山市!S5</f>
        <v>74</v>
      </c>
    </row>
    <row r="9" spans="1:8" ht="27" customHeight="1">
      <c r="B9" s="140" t="s">
        <v>51</v>
      </c>
      <c r="C9" s="138">
        <f>橿原市!N6</f>
        <v>53</v>
      </c>
      <c r="D9" s="138">
        <f>橿原市!O6</f>
        <v>145</v>
      </c>
      <c r="E9" s="138">
        <f>橿原市!P6</f>
        <v>52</v>
      </c>
      <c r="F9" s="138">
        <f>橿原市!Q6</f>
        <v>250</v>
      </c>
      <c r="G9" s="138">
        <f>橿原市!R6</f>
        <v>0</v>
      </c>
      <c r="H9" s="138">
        <f>橿原市!S6</f>
        <v>250</v>
      </c>
    </row>
    <row r="10" spans="1:8" ht="27" customHeight="1">
      <c r="B10" s="140" t="s">
        <v>52</v>
      </c>
      <c r="C10" s="138">
        <f>五條市!N7</f>
        <v>22</v>
      </c>
      <c r="D10" s="138">
        <f>五條市!O7</f>
        <v>31</v>
      </c>
      <c r="E10" s="138">
        <f>五條市!P7</f>
        <v>17</v>
      </c>
      <c r="F10" s="138">
        <f>五條市!Q7</f>
        <v>70</v>
      </c>
      <c r="G10" s="138">
        <f>五條市!R7</f>
        <v>0</v>
      </c>
      <c r="H10" s="138">
        <f>五條市!S7</f>
        <v>70</v>
      </c>
    </row>
    <row r="11" spans="1:8" ht="27" customHeight="1">
      <c r="B11" s="140" t="s">
        <v>53</v>
      </c>
      <c r="C11" s="138">
        <f>香芝市!N8</f>
        <v>33</v>
      </c>
      <c r="D11" s="138">
        <f>香芝市!O8</f>
        <v>55</v>
      </c>
      <c r="E11" s="138">
        <f>香芝市!P8</f>
        <v>27</v>
      </c>
      <c r="F11" s="138">
        <f>香芝市!Q8</f>
        <v>115</v>
      </c>
      <c r="G11" s="138">
        <f>香芝市!R8</f>
        <v>0</v>
      </c>
      <c r="H11" s="138">
        <f>香芝市!S8</f>
        <v>115</v>
      </c>
    </row>
    <row r="12" spans="1:8" ht="27" customHeight="1">
      <c r="B12" s="140" t="s">
        <v>54</v>
      </c>
      <c r="C12" s="138">
        <f>葛城市!N9</f>
        <v>26</v>
      </c>
      <c r="D12" s="138">
        <f>葛城市!O9</f>
        <v>37</v>
      </c>
      <c r="E12" s="138">
        <f>葛城市!P9</f>
        <v>21</v>
      </c>
      <c r="F12" s="138">
        <f>葛城市!Q9</f>
        <v>84</v>
      </c>
      <c r="G12" s="138">
        <f>葛城市!R9</f>
        <v>0</v>
      </c>
      <c r="H12" s="138">
        <f>葛城市!S9</f>
        <v>84</v>
      </c>
    </row>
    <row r="13" spans="1:8" ht="27" customHeight="1">
      <c r="B13" s="140" t="s">
        <v>55</v>
      </c>
      <c r="C13" s="138">
        <f>宇陀市!N10</f>
        <v>40</v>
      </c>
      <c r="D13" s="138">
        <f>宇陀市!O10</f>
        <v>55</v>
      </c>
      <c r="E13" s="138">
        <f>宇陀市!P10</f>
        <v>31</v>
      </c>
      <c r="F13" s="138">
        <f>宇陀市!Q10</f>
        <v>126</v>
      </c>
      <c r="G13" s="138">
        <f>宇陀市!R10</f>
        <v>0</v>
      </c>
      <c r="H13" s="138">
        <f>宇陀市!S10</f>
        <v>126</v>
      </c>
    </row>
    <row r="14" spans="1:8" ht="27" customHeight="1">
      <c r="B14" s="140" t="s">
        <v>56</v>
      </c>
      <c r="C14" s="138">
        <f>三郷町!N11</f>
        <v>15</v>
      </c>
      <c r="D14" s="138">
        <f>三郷町!O11</f>
        <v>19</v>
      </c>
      <c r="E14" s="138">
        <f>三郷町!P11</f>
        <v>11</v>
      </c>
      <c r="F14" s="138">
        <f>三郷町!Q11</f>
        <v>45</v>
      </c>
      <c r="G14" s="138">
        <f>三郷町!R11</f>
        <v>0</v>
      </c>
      <c r="H14" s="138">
        <f>三郷町!S11</f>
        <v>45</v>
      </c>
    </row>
    <row r="15" spans="1:8" ht="27" customHeight="1">
      <c r="B15" s="140" t="s">
        <v>57</v>
      </c>
      <c r="C15" s="138">
        <f>川西町!N12</f>
        <v>18</v>
      </c>
      <c r="D15" s="138">
        <f>川西町!O12</f>
        <v>25</v>
      </c>
      <c r="E15" s="138">
        <f>川西町!P12</f>
        <v>14</v>
      </c>
      <c r="F15" s="138">
        <f>川西町!Q12</f>
        <v>57</v>
      </c>
      <c r="G15" s="138">
        <f>川西町!R12</f>
        <v>0</v>
      </c>
      <c r="H15" s="138">
        <f>川西町!S12</f>
        <v>57</v>
      </c>
    </row>
    <row r="16" spans="1:8" ht="27" customHeight="1">
      <c r="B16" s="140" t="s">
        <v>58</v>
      </c>
      <c r="C16" s="138">
        <f>三宅町!N13</f>
        <v>15</v>
      </c>
      <c r="D16" s="138">
        <f>三宅町!O13</f>
        <v>19</v>
      </c>
      <c r="E16" s="138">
        <f>三宅町!P13</f>
        <v>12</v>
      </c>
      <c r="F16" s="138">
        <f>三宅町!Q13</f>
        <v>46</v>
      </c>
      <c r="G16" s="138">
        <f>三宅町!R13</f>
        <v>0</v>
      </c>
      <c r="H16" s="138">
        <f>三宅町!S13</f>
        <v>46</v>
      </c>
    </row>
    <row r="17" spans="2:8" ht="27" customHeight="1">
      <c r="B17" s="140" t="s">
        <v>59</v>
      </c>
      <c r="C17" s="138">
        <f>田原本町!N14</f>
        <v>18</v>
      </c>
      <c r="D17" s="138">
        <f>田原本町!O14</f>
        <v>25</v>
      </c>
      <c r="E17" s="138">
        <f>田原本町!P14</f>
        <v>14</v>
      </c>
      <c r="F17" s="138">
        <f>田原本町!Q14</f>
        <v>57</v>
      </c>
      <c r="G17" s="138">
        <f>田原本町!R14</f>
        <v>0</v>
      </c>
      <c r="H17" s="138">
        <f>田原本町!S14</f>
        <v>57</v>
      </c>
    </row>
    <row r="18" spans="2:8" ht="27" customHeight="1">
      <c r="B18" s="140" t="s">
        <v>60</v>
      </c>
      <c r="C18" s="138">
        <f>上牧町!N15</f>
        <v>17</v>
      </c>
      <c r="D18" s="138">
        <f>上牧町!O15</f>
        <v>25</v>
      </c>
      <c r="E18" s="138">
        <f>上牧町!P15</f>
        <v>13</v>
      </c>
      <c r="F18" s="138">
        <f>上牧町!Q15</f>
        <v>55</v>
      </c>
      <c r="G18" s="138">
        <f>上牧町!R15</f>
        <v>0</v>
      </c>
      <c r="H18" s="138">
        <f>上牧町!S15</f>
        <v>55</v>
      </c>
    </row>
    <row r="19" spans="2:8" ht="27" customHeight="1">
      <c r="B19" s="140" t="s">
        <v>61</v>
      </c>
      <c r="C19" s="138">
        <f>王寺町!N16</f>
        <v>14</v>
      </c>
      <c r="D19" s="138">
        <f>王寺町!O16</f>
        <v>19</v>
      </c>
      <c r="E19" s="138">
        <f>王寺町!P16</f>
        <v>11</v>
      </c>
      <c r="F19" s="138">
        <f>王寺町!Q16</f>
        <v>44</v>
      </c>
      <c r="G19" s="138">
        <f>王寺町!R16</f>
        <v>0</v>
      </c>
      <c r="H19" s="138">
        <f>王寺町!S16</f>
        <v>44</v>
      </c>
    </row>
    <row r="20" spans="2:8" ht="27" customHeight="1">
      <c r="B20" s="140" t="s">
        <v>62</v>
      </c>
      <c r="C20" s="138">
        <f>広陵町!N17</f>
        <v>25</v>
      </c>
      <c r="D20" s="138">
        <f>広陵町!O17</f>
        <v>37</v>
      </c>
      <c r="E20" s="138">
        <f>広陵町!P17</f>
        <v>19</v>
      </c>
      <c r="F20" s="138">
        <f>広陵町!Q17</f>
        <v>81</v>
      </c>
      <c r="G20" s="138">
        <f>広陵町!R17</f>
        <v>0</v>
      </c>
      <c r="H20" s="138">
        <f>広陵町!S17</f>
        <v>81</v>
      </c>
    </row>
    <row r="21" spans="2:8" ht="27" customHeight="1" thickBot="1">
      <c r="B21" s="141" t="s">
        <v>63</v>
      </c>
      <c r="C21" s="142">
        <f>河合町!N18</f>
        <v>13</v>
      </c>
      <c r="D21" s="142">
        <f>河合町!O18</f>
        <v>19</v>
      </c>
      <c r="E21" s="142">
        <f>河合町!P18</f>
        <v>10</v>
      </c>
      <c r="F21" s="142">
        <f>河合町!Q18</f>
        <v>42</v>
      </c>
      <c r="G21" s="142">
        <f>河合町!R18</f>
        <v>0</v>
      </c>
      <c r="H21" s="142">
        <f>河合町!S18</f>
        <v>42</v>
      </c>
    </row>
    <row r="22" spans="2:8" ht="30.6" customHeight="1" thickTop="1">
      <c r="B22" s="143" t="s">
        <v>255</v>
      </c>
      <c r="C22" s="143">
        <f>SUM(C7:C21)</f>
        <v>359</v>
      </c>
      <c r="D22" s="143">
        <f t="shared" ref="D22:H22" si="0">SUM(D7:D21)</f>
        <v>573</v>
      </c>
      <c r="E22" s="143">
        <f t="shared" si="0"/>
        <v>290</v>
      </c>
      <c r="F22" s="143">
        <f t="shared" si="0"/>
        <v>1222</v>
      </c>
      <c r="G22" s="143">
        <f t="shared" si="0"/>
        <v>0</v>
      </c>
      <c r="H22" s="143">
        <f t="shared" si="0"/>
        <v>1222</v>
      </c>
    </row>
    <row r="25" spans="2:8" ht="16.2">
      <c r="B25" s="235"/>
      <c r="C25" s="235"/>
      <c r="D25" s="235"/>
      <c r="E25" s="235"/>
      <c r="F25" s="235"/>
    </row>
    <row r="28" spans="2:8" ht="14.4">
      <c r="B28" s="236"/>
      <c r="C28" s="236"/>
      <c r="D28" s="236"/>
      <c r="E28" s="236"/>
      <c r="F28" s="236"/>
    </row>
    <row r="31" spans="2:8" s="146" customFormat="1" ht="13.2">
      <c r="B31" s="144"/>
      <c r="C31" s="145"/>
      <c r="D31" s="237"/>
      <c r="E31" s="237"/>
      <c r="F31" s="237"/>
    </row>
    <row r="32" spans="2:8" s="146" customFormat="1" ht="13.2">
      <c r="B32" s="144"/>
      <c r="C32" s="144"/>
    </row>
    <row r="33" spans="2:6" s="146" customFormat="1" ht="13.2">
      <c r="C33" s="145"/>
      <c r="D33" s="237"/>
      <c r="E33" s="237"/>
      <c r="F33" s="237"/>
    </row>
    <row r="36" spans="2:6">
      <c r="B36" s="133"/>
    </row>
  </sheetData>
  <mergeCells count="5">
    <mergeCell ref="B3:F3"/>
    <mergeCell ref="B25:F25"/>
    <mergeCell ref="B28:F28"/>
    <mergeCell ref="D31:F31"/>
    <mergeCell ref="D33:F33"/>
  </mergeCells>
  <phoneticPr fontId="2"/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99A70-8A8C-4EDE-B6AF-8E45DED20E36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(大和高田市）積算内訳書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49</v>
      </c>
      <c r="W3" s="124">
        <f>G41</f>
        <v>26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76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>
        <f>IF(M4=$V$3,VLOOKUP($V$3,$V$3:$Y$3,2,),"")</f>
        <v>26</v>
      </c>
      <c r="O4" s="123">
        <f>IF(M4=$V$3,VLOOKUP($V$3,$V$3:$Y$3,3,),"")</f>
        <v>31</v>
      </c>
      <c r="P4" s="123">
        <f>IF(M4=$V$3,VLOOKUP($V$3,$V$3:$Y$3,4,),"")</f>
        <v>19</v>
      </c>
      <c r="Q4" s="123">
        <f>SUM(N4:P4)</f>
        <v>76</v>
      </c>
      <c r="R4" s="123">
        <f>IF(M4=$V$3,VLOOKUP($V$3,$V$3:$AA$3,5,),"")</f>
        <v>0</v>
      </c>
      <c r="S4" s="123">
        <f>IF(M4=$V$3,VLOOKUP($V$3,$V$3:$AA$3,6,),"")</f>
        <v>76</v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3</v>
      </c>
      <c r="F31" s="70">
        <f>IF(E31=0,"",単価入力シート!F31)</f>
        <v>1</v>
      </c>
      <c r="G31" s="71">
        <f>IF(E31=0,"",E31*F31)</f>
        <v>3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5</v>
      </c>
      <c r="F35" s="70">
        <f>IF(E35=0,"",単価入力シート!F35)</f>
        <v>1</v>
      </c>
      <c r="G35" s="71">
        <f t="shared" si="6"/>
        <v>5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2</v>
      </c>
      <c r="F38" s="70">
        <f>IF(E38=0,"",単価入力シート!F38)</f>
        <v>1</v>
      </c>
      <c r="G38" s="71">
        <f t="shared" si="6"/>
        <v>2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3</v>
      </c>
      <c r="F39" s="70">
        <f>IF(E39=0,"",単価入力シート!F39)</f>
        <v>1</v>
      </c>
      <c r="G39" s="71">
        <f t="shared" si="6"/>
        <v>3</v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26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3</v>
      </c>
      <c r="F140" s="70">
        <f>IF(E140=0,"",単価入力シート!F140)</f>
        <v>1</v>
      </c>
      <c r="G140" s="71">
        <f t="shared" ref="G140:G142" si="13">IF(E140=0,"",E140*F140)</f>
        <v>3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3</v>
      </c>
      <c r="F148" s="70">
        <f>IF(E148=0,"",単価入力シート!F148)</f>
        <v>1</v>
      </c>
      <c r="G148" s="71">
        <f t="shared" ref="G148:G149" si="16">IF(E148=0,"",E148*F148)</f>
        <v>3</v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26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76</v>
      </c>
      <c r="H173" s="108" t="s">
        <v>244</v>
      </c>
      <c r="M173" s="14">
        <f>G173*0.1</f>
        <v>7.6000000000000005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76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B0EBC88A-2B31-459D-8AC7-1C92CA97DD73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42A7-C23A-41DC-8046-E8FA255729EA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(大和郡山市）積算内訳書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50</v>
      </c>
      <c r="W3" s="124">
        <f>G41</f>
        <v>24</v>
      </c>
      <c r="X3" s="125">
        <f>G162+G165</f>
        <v>31</v>
      </c>
      <c r="Y3" s="125">
        <f>G168</f>
        <v>19</v>
      </c>
      <c r="Z3" s="125">
        <f>G176</f>
        <v>0</v>
      </c>
      <c r="AA3" s="125">
        <f>G179</f>
        <v>74</v>
      </c>
      <c r="AB3" s="127">
        <f>SUM(E25:E26)</f>
        <v>1</v>
      </c>
      <c r="AC3" s="127">
        <f>SUM(E28:E29)</f>
        <v>4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>
        <f t="shared" ref="N5:N18" si="0">IF(M5=$V$3,VLOOKUP($V$3,$V$3:$Y$3,2,),"")</f>
        <v>24</v>
      </c>
      <c r="O5" s="123">
        <f t="shared" ref="O5:O18" si="1">IF(M5=$V$3,VLOOKUP($V$3,$V$3:$Y$3,3,),"")</f>
        <v>31</v>
      </c>
      <c r="P5" s="123">
        <f t="shared" ref="P5:P18" si="2">IF(M5=$V$3,VLOOKUP($V$3,$V$3:$Y$3,4,),"")</f>
        <v>19</v>
      </c>
      <c r="Q5" s="123">
        <f t="shared" ref="Q5:Q18" si="3">SUM(N5:P5)</f>
        <v>74</v>
      </c>
      <c r="R5" s="123">
        <f t="shared" ref="R5:R18" si="4">IF(M5=$V$3,VLOOKUP($V$3,$V$3:$AA$3,5,),"")</f>
        <v>0</v>
      </c>
      <c r="S5" s="123">
        <f t="shared" ref="S5:S18" si="5">IF(M5=$V$3,VLOOKUP($V$3,$V$3:$AA$3,6,),"")</f>
        <v>74</v>
      </c>
    </row>
    <row r="6" spans="1:29" ht="13.2">
      <c r="B6" s="18" t="s">
        <v>220</v>
      </c>
      <c r="M6" s="28" t="s">
        <v>51</v>
      </c>
      <c r="N6" s="123" t="str">
        <f t="shared" si="0"/>
        <v/>
      </c>
      <c r="O6" s="123" t="str">
        <f t="shared" si="1"/>
        <v/>
      </c>
      <c r="P6" s="123" t="str">
        <f t="shared" si="2"/>
        <v/>
      </c>
      <c r="Q6" s="123">
        <f t="shared" si="3"/>
        <v>0</v>
      </c>
      <c r="R6" s="123" t="str">
        <f t="shared" si="4"/>
        <v/>
      </c>
      <c r="S6" s="123" t="str">
        <f t="shared" si="5"/>
        <v/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4</v>
      </c>
      <c r="F28" s="70">
        <f>IF(E28=0,"",単価入力シート!F28)</f>
        <v>1</v>
      </c>
      <c r="G28" s="71">
        <f>IF(E28=0,"",E28*F28)</f>
        <v>4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0</v>
      </c>
      <c r="F29" s="70" t="str">
        <f>IF(E29=0,"",単価入力シート!F29)</f>
        <v/>
      </c>
      <c r="G29" s="71" t="str">
        <f>IF(E29=0,"",E29*F29)</f>
        <v/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2</v>
      </c>
      <c r="F31" s="70">
        <f>IF(E31=0,"",単価入力シート!F31)</f>
        <v>1</v>
      </c>
      <c r="G31" s="71">
        <f>IF(E31=0,"",E31*F31)</f>
        <v>2</v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2</v>
      </c>
      <c r="F32" s="70">
        <f>IF(E32=0,"",単価入力シート!F32)</f>
        <v>1</v>
      </c>
      <c r="G32" s="71">
        <f t="shared" ref="G32:G40" si="6">IF(E32=0,"",E32*F32)</f>
        <v>2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4</v>
      </c>
      <c r="F35" s="70">
        <f>IF(E35=0,"",単価入力シート!F35)</f>
        <v>1</v>
      </c>
      <c r="G35" s="71">
        <f t="shared" si="6"/>
        <v>4</v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4</v>
      </c>
      <c r="F37" s="70">
        <f>IF(E37=0,"",単価入力シート!F37)</f>
        <v>1</v>
      </c>
      <c r="G37" s="71">
        <f t="shared" si="6"/>
        <v>4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4</v>
      </c>
      <c r="F40" s="70">
        <f>IF(E40=0,"",単価入力シート!F40)</f>
        <v>1</v>
      </c>
      <c r="G40" s="71">
        <f t="shared" si="6"/>
        <v>4</v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24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4</v>
      </c>
      <c r="F103" s="70">
        <f>IF(E103=0,"",単価入力シート!F103)</f>
        <v>1</v>
      </c>
      <c r="G103" s="95">
        <f t="shared" ref="G103:G106" si="9">IF(E103=0,"",E103*F103)</f>
        <v>4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4</v>
      </c>
      <c r="F104" s="70">
        <f>IF(E104=0,"",単価入力シート!F104)</f>
        <v>1</v>
      </c>
      <c r="G104" s="95">
        <f t="shared" si="9"/>
        <v>4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4</v>
      </c>
      <c r="F105" s="70">
        <f>IF(E105=0,"",単価入力シート!F105)</f>
        <v>1</v>
      </c>
      <c r="G105" s="95">
        <f t="shared" si="9"/>
        <v>4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4</v>
      </c>
      <c r="F106" s="70">
        <f>IF(E106=0,"",単価入力シート!F106)</f>
        <v>1</v>
      </c>
      <c r="G106" s="95">
        <f t="shared" si="9"/>
        <v>4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4</v>
      </c>
      <c r="F112" s="70">
        <f>IF(E112=0,"",単価入力シート!F112)</f>
        <v>1</v>
      </c>
      <c r="G112" s="71">
        <f>IF(E112=0,"",E112*F112)</f>
        <v>4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4</v>
      </c>
      <c r="F121" s="70">
        <f>IF(E121=0,"",単価入力シート!F121)</f>
        <v>1</v>
      </c>
      <c r="G121" s="71">
        <f>IF(E121=0,"",E121*F121)</f>
        <v>4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24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4</v>
      </c>
      <c r="F137" s="70">
        <f>IF(E137=0,"",単価入力シート!F137)</f>
        <v>1</v>
      </c>
      <c r="G137" s="71">
        <f t="shared" ref="G137:G138" si="12">IF(E137=0,"",E137*F137)</f>
        <v>4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0</v>
      </c>
      <c r="F138" s="70" t="str">
        <f>IF(E138=0,"",単価入力シート!F138)</f>
        <v/>
      </c>
      <c r="G138" s="71" t="str">
        <f t="shared" si="12"/>
        <v/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2</v>
      </c>
      <c r="F140" s="70">
        <f>IF(E140=0,"",単価入力シート!F140)</f>
        <v>1</v>
      </c>
      <c r="G140" s="71">
        <f t="shared" ref="G140:G142" si="13">IF(E140=0,"",E140*F140)</f>
        <v>2</v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2</v>
      </c>
      <c r="F141" s="70">
        <f>IF(E141=0,"",単価入力シート!F141)</f>
        <v>1</v>
      </c>
      <c r="G141" s="71">
        <f t="shared" si="13"/>
        <v>2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4</v>
      </c>
      <c r="F146" s="70">
        <f>IF(E146=0,"",単価入力シート!F146)</f>
        <v>1</v>
      </c>
      <c r="G146" s="71">
        <f t="shared" si="15"/>
        <v>4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4</v>
      </c>
      <c r="F149" s="70">
        <f>IF(E149=0,"",単価入力シート!F149)</f>
        <v>1</v>
      </c>
      <c r="G149" s="71">
        <f t="shared" si="16"/>
        <v>4</v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19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24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24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19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74</v>
      </c>
      <c r="H173" s="108" t="s">
        <v>244</v>
      </c>
      <c r="M173" s="14">
        <f>G173*0.1</f>
        <v>7.4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74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8428E604-17C4-4D5A-B65B-213DDD4C573F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A7DD-B2D9-4358-B181-78F03A6CEAEB}">
  <dimension ref="A1:BT185"/>
  <sheetViews>
    <sheetView view="pageBreakPreview" zoomScale="85" zoomScaleNormal="100" zoomScaleSheetLayoutView="85" workbookViewId="0">
      <selection activeCell="I14" sqref="I14"/>
    </sheetView>
  </sheetViews>
  <sheetFormatPr defaultColWidth="3" defaultRowHeight="10.8"/>
  <cols>
    <col min="1" max="1" width="1" customWidth="1"/>
    <col min="4" max="4" width="39.375" customWidth="1"/>
    <col min="5" max="5" width="8.125" customWidth="1"/>
    <col min="6" max="6" width="17.625" customWidth="1"/>
    <col min="7" max="7" width="20.875" customWidth="1"/>
    <col min="8" max="8" width="29.25" customWidth="1"/>
    <col min="13" max="17" width="11.125" customWidth="1"/>
    <col min="18" max="19" width="7.875" bestFit="1" customWidth="1"/>
    <col min="22" max="22" width="16.875" bestFit="1" customWidth="1"/>
    <col min="23" max="23" width="9" bestFit="1" customWidth="1"/>
    <col min="24" max="24" width="16.875" bestFit="1" customWidth="1"/>
    <col min="25" max="25" width="7.875" bestFit="1" customWidth="1"/>
    <col min="26" max="27" width="7.875" customWidth="1"/>
    <col min="28" max="29" width="14.5" bestFit="1" customWidth="1"/>
  </cols>
  <sheetData>
    <row r="1" spans="1:29" s="26" customFormat="1">
      <c r="A1" s="24" t="s">
        <v>176</v>
      </c>
    </row>
    <row r="2" spans="1:29" s="26" customFormat="1" ht="11.4" thickBot="1">
      <c r="A2" s="24"/>
      <c r="V2" s="26" t="s">
        <v>247</v>
      </c>
      <c r="W2" s="26" t="s">
        <v>44</v>
      </c>
      <c r="X2" s="26" t="s">
        <v>249</v>
      </c>
      <c r="Y2" s="26" t="s">
        <v>41</v>
      </c>
      <c r="Z2" s="26" t="s">
        <v>253</v>
      </c>
      <c r="AA2" s="26" t="s">
        <v>254</v>
      </c>
      <c r="AB2" s="26" t="s">
        <v>250</v>
      </c>
      <c r="AC2" s="26" t="s">
        <v>251</v>
      </c>
    </row>
    <row r="3" spans="1:29" s="26" customFormat="1" ht="33" thickBot="1">
      <c r="B3" s="153" t="str">
        <f>CONCATENATE("(",V3,"）積算内訳書")</f>
        <v>(橿原市）積算内訳書</v>
      </c>
      <c r="C3" s="153"/>
      <c r="D3" s="153"/>
      <c r="E3" s="153"/>
      <c r="F3" s="153"/>
      <c r="G3" s="153"/>
      <c r="H3" s="153"/>
      <c r="M3" s="27" t="s">
        <v>48</v>
      </c>
      <c r="N3" s="13" t="s">
        <v>64</v>
      </c>
      <c r="O3" s="30" t="s">
        <v>69</v>
      </c>
      <c r="P3" s="13" t="s">
        <v>66</v>
      </c>
      <c r="Q3" s="13" t="s">
        <v>67</v>
      </c>
      <c r="R3" s="13" t="s">
        <v>253</v>
      </c>
      <c r="S3" s="13" t="s">
        <v>254</v>
      </c>
      <c r="V3" s="126" t="s">
        <v>51</v>
      </c>
      <c r="W3" s="124">
        <f>G41</f>
        <v>53</v>
      </c>
      <c r="X3" s="125">
        <f>G162+G165</f>
        <v>145</v>
      </c>
      <c r="Y3" s="125">
        <f>G168</f>
        <v>52</v>
      </c>
      <c r="Z3" s="125">
        <f>G176</f>
        <v>0</v>
      </c>
      <c r="AA3" s="125">
        <f>G179</f>
        <v>250</v>
      </c>
      <c r="AB3" s="127">
        <f>SUM(E25:E26)</f>
        <v>1</v>
      </c>
      <c r="AC3" s="127">
        <f>SUM(E28:E29)</f>
        <v>23</v>
      </c>
    </row>
    <row r="4" spans="1:29">
      <c r="M4" s="28" t="s">
        <v>49</v>
      </c>
      <c r="N4" s="123" t="str">
        <f>IF(M4=$V$3,VLOOKUP($V$3,$V$3:$Y$3,2,),"")</f>
        <v/>
      </c>
      <c r="O4" s="123" t="str">
        <f>IF(M4=$V$3,VLOOKUP($V$3,$V$3:$Y$3,3,),"")</f>
        <v/>
      </c>
      <c r="P4" s="123" t="str">
        <f>IF(M4=$V$3,VLOOKUP($V$3,$V$3:$Y$3,4,),"")</f>
        <v/>
      </c>
      <c r="Q4" s="123">
        <f>SUM(N4:P4)</f>
        <v>0</v>
      </c>
      <c r="R4" s="123" t="str">
        <f>IF(M4=$V$3,VLOOKUP($V$3,$V$3:$AA$3,5,),"")</f>
        <v/>
      </c>
      <c r="S4" s="123" t="str">
        <f>IF(M4=$V$3,VLOOKUP($V$3,$V$3:$AA$3,6,),"")</f>
        <v/>
      </c>
    </row>
    <row r="5" spans="1:29" ht="13.2">
      <c r="H5" s="22" t="str">
        <f>単価入力シート!H5</f>
        <v>令和　年　　月　　日</v>
      </c>
      <c r="M5" s="28" t="s">
        <v>50</v>
      </c>
      <c r="N5" s="123" t="str">
        <f t="shared" ref="N5:N18" si="0">IF(M5=$V$3,VLOOKUP($V$3,$V$3:$Y$3,2,),"")</f>
        <v/>
      </c>
      <c r="O5" s="123" t="str">
        <f t="shared" ref="O5:O18" si="1">IF(M5=$V$3,VLOOKUP($V$3,$V$3:$Y$3,3,),"")</f>
        <v/>
      </c>
      <c r="P5" s="123" t="str">
        <f t="shared" ref="P5:P18" si="2">IF(M5=$V$3,VLOOKUP($V$3,$V$3:$Y$3,4,),"")</f>
        <v/>
      </c>
      <c r="Q5" s="123">
        <f t="shared" ref="Q5:Q18" si="3">SUM(N5:P5)</f>
        <v>0</v>
      </c>
      <c r="R5" s="123" t="str">
        <f t="shared" ref="R5:R18" si="4">IF(M5=$V$3,VLOOKUP($V$3,$V$3:$AA$3,5,),"")</f>
        <v/>
      </c>
      <c r="S5" s="123" t="str">
        <f t="shared" ref="S5:S18" si="5">IF(M5=$V$3,VLOOKUP($V$3,$V$3:$AA$3,6,),"")</f>
        <v/>
      </c>
    </row>
    <row r="6" spans="1:29" ht="13.2">
      <c r="B6" s="18" t="s">
        <v>220</v>
      </c>
      <c r="M6" s="28" t="s">
        <v>51</v>
      </c>
      <c r="N6" s="123">
        <f t="shared" si="0"/>
        <v>53</v>
      </c>
      <c r="O6" s="123">
        <f t="shared" si="1"/>
        <v>145</v>
      </c>
      <c r="P6" s="123">
        <f t="shared" si="2"/>
        <v>52</v>
      </c>
      <c r="Q6" s="123">
        <f t="shared" si="3"/>
        <v>250</v>
      </c>
      <c r="R6" s="123">
        <f t="shared" si="4"/>
        <v>0</v>
      </c>
      <c r="S6" s="123">
        <f t="shared" si="5"/>
        <v>250</v>
      </c>
    </row>
    <row r="7" spans="1:29" s="18" customFormat="1" ht="13.2">
      <c r="F7" s="18" t="s">
        <v>170</v>
      </c>
      <c r="G7" s="238">
        <f>単価入力シート!G7</f>
        <v>0</v>
      </c>
      <c r="H7" s="238"/>
      <c r="M7" s="28" t="s">
        <v>52</v>
      </c>
      <c r="N7" s="123" t="str">
        <f t="shared" si="0"/>
        <v/>
      </c>
      <c r="O7" s="123" t="str">
        <f t="shared" si="1"/>
        <v/>
      </c>
      <c r="P7" s="123" t="str">
        <f t="shared" si="2"/>
        <v/>
      </c>
      <c r="Q7" s="123">
        <f t="shared" si="3"/>
        <v>0</v>
      </c>
      <c r="R7" s="123" t="str">
        <f t="shared" si="4"/>
        <v/>
      </c>
      <c r="S7" s="123" t="str">
        <f t="shared" si="5"/>
        <v/>
      </c>
    </row>
    <row r="8" spans="1:29" s="18" customFormat="1" ht="13.2">
      <c r="G8" s="132"/>
      <c r="H8" s="132"/>
      <c r="M8" s="28" t="s">
        <v>53</v>
      </c>
      <c r="N8" s="123" t="str">
        <f t="shared" si="0"/>
        <v/>
      </c>
      <c r="O8" s="123" t="str">
        <f t="shared" si="1"/>
        <v/>
      </c>
      <c r="P8" s="123" t="str">
        <f t="shared" si="2"/>
        <v/>
      </c>
      <c r="Q8" s="123">
        <f t="shared" si="3"/>
        <v>0</v>
      </c>
      <c r="R8" s="123" t="str">
        <f t="shared" si="4"/>
        <v/>
      </c>
      <c r="S8" s="123" t="str">
        <f t="shared" si="5"/>
        <v/>
      </c>
    </row>
    <row r="9" spans="1:29" s="18" customFormat="1" ht="13.2">
      <c r="F9" s="18" t="s">
        <v>171</v>
      </c>
      <c r="G9" s="238">
        <f>単価入力シート!G9</f>
        <v>0</v>
      </c>
      <c r="H9" s="238"/>
      <c r="M9" s="28" t="s">
        <v>54</v>
      </c>
      <c r="N9" s="123" t="str">
        <f t="shared" si="0"/>
        <v/>
      </c>
      <c r="O9" s="123" t="str">
        <f t="shared" si="1"/>
        <v/>
      </c>
      <c r="P9" s="123" t="str">
        <f t="shared" si="2"/>
        <v/>
      </c>
      <c r="Q9" s="123">
        <f t="shared" si="3"/>
        <v>0</v>
      </c>
      <c r="R9" s="123" t="str">
        <f t="shared" si="4"/>
        <v/>
      </c>
      <c r="S9" s="123" t="str">
        <f t="shared" si="5"/>
        <v/>
      </c>
    </row>
    <row r="10" spans="1:29" s="18" customFormat="1" ht="13.2">
      <c r="G10" s="132"/>
      <c r="H10" s="132"/>
      <c r="M10" s="28" t="s">
        <v>55</v>
      </c>
      <c r="N10" s="123" t="str">
        <f t="shared" si="0"/>
        <v/>
      </c>
      <c r="O10" s="123" t="str">
        <f t="shared" si="1"/>
        <v/>
      </c>
      <c r="P10" s="123" t="str">
        <f t="shared" si="2"/>
        <v/>
      </c>
      <c r="Q10" s="123">
        <f t="shared" si="3"/>
        <v>0</v>
      </c>
      <c r="R10" s="123" t="str">
        <f t="shared" si="4"/>
        <v/>
      </c>
      <c r="S10" s="123" t="str">
        <f t="shared" si="5"/>
        <v/>
      </c>
    </row>
    <row r="11" spans="1:29" s="18" customFormat="1" ht="13.2">
      <c r="F11" s="18" t="s">
        <v>221</v>
      </c>
      <c r="G11" s="238">
        <f>単価入力シート!G11</f>
        <v>0</v>
      </c>
      <c r="H11" s="238"/>
      <c r="M11" s="28" t="s">
        <v>56</v>
      </c>
      <c r="N11" s="123" t="str">
        <f t="shared" si="0"/>
        <v/>
      </c>
      <c r="O11" s="123" t="str">
        <f t="shared" si="1"/>
        <v/>
      </c>
      <c r="P11" s="123" t="str">
        <f t="shared" si="2"/>
        <v/>
      </c>
      <c r="Q11" s="123">
        <f t="shared" si="3"/>
        <v>0</v>
      </c>
      <c r="R11" s="123" t="str">
        <f t="shared" si="4"/>
        <v/>
      </c>
      <c r="S11" s="123" t="str">
        <f t="shared" si="5"/>
        <v/>
      </c>
    </row>
    <row r="12" spans="1:29" s="18" customFormat="1" ht="13.2">
      <c r="M12" s="28" t="s">
        <v>57</v>
      </c>
      <c r="N12" s="123" t="str">
        <f t="shared" si="0"/>
        <v/>
      </c>
      <c r="O12" s="123" t="str">
        <f t="shared" si="1"/>
        <v/>
      </c>
      <c r="P12" s="123" t="str">
        <f t="shared" si="2"/>
        <v/>
      </c>
      <c r="Q12" s="123">
        <f t="shared" si="3"/>
        <v>0</v>
      </c>
      <c r="R12" s="123" t="str">
        <f t="shared" si="4"/>
        <v/>
      </c>
      <c r="S12" s="123" t="str">
        <f t="shared" si="5"/>
        <v/>
      </c>
    </row>
    <row r="13" spans="1:29" s="18" customFormat="1" ht="13.2">
      <c r="M13" s="28" t="s">
        <v>58</v>
      </c>
      <c r="N13" s="123" t="str">
        <f t="shared" si="0"/>
        <v/>
      </c>
      <c r="O13" s="123" t="str">
        <f t="shared" si="1"/>
        <v/>
      </c>
      <c r="P13" s="123" t="str">
        <f t="shared" si="2"/>
        <v/>
      </c>
      <c r="Q13" s="123">
        <f t="shared" si="3"/>
        <v>0</v>
      </c>
      <c r="R13" s="123" t="str">
        <f t="shared" si="4"/>
        <v/>
      </c>
      <c r="S13" s="123" t="str">
        <f t="shared" si="5"/>
        <v/>
      </c>
    </row>
    <row r="14" spans="1:29" s="18" customFormat="1" ht="13.2">
      <c r="M14" s="28" t="s">
        <v>59</v>
      </c>
      <c r="N14" s="123" t="str">
        <f t="shared" si="0"/>
        <v/>
      </c>
      <c r="O14" s="123" t="str">
        <f t="shared" si="1"/>
        <v/>
      </c>
      <c r="P14" s="123" t="str">
        <f t="shared" si="2"/>
        <v/>
      </c>
      <c r="Q14" s="123">
        <f t="shared" si="3"/>
        <v>0</v>
      </c>
      <c r="R14" s="123" t="str">
        <f t="shared" si="4"/>
        <v/>
      </c>
      <c r="S14" s="123" t="str">
        <f t="shared" si="5"/>
        <v/>
      </c>
    </row>
    <row r="15" spans="1:29" s="18" customFormat="1" ht="13.2">
      <c r="B15" s="59" t="s">
        <v>222</v>
      </c>
      <c r="M15" s="28" t="s">
        <v>60</v>
      </c>
      <c r="N15" s="123" t="str">
        <f t="shared" si="0"/>
        <v/>
      </c>
      <c r="O15" s="123" t="str">
        <f t="shared" si="1"/>
        <v/>
      </c>
      <c r="P15" s="123" t="str">
        <f t="shared" si="2"/>
        <v/>
      </c>
      <c r="Q15" s="123">
        <f t="shared" si="3"/>
        <v>0</v>
      </c>
      <c r="R15" s="123" t="str">
        <f t="shared" si="4"/>
        <v/>
      </c>
      <c r="S15" s="123" t="str">
        <f t="shared" si="5"/>
        <v/>
      </c>
    </row>
    <row r="16" spans="1:29" s="18" customFormat="1" ht="13.2">
      <c r="M16" s="28" t="s">
        <v>61</v>
      </c>
      <c r="N16" s="123" t="str">
        <f t="shared" si="0"/>
        <v/>
      </c>
      <c r="O16" s="123" t="str">
        <f t="shared" si="1"/>
        <v/>
      </c>
      <c r="P16" s="123" t="str">
        <f t="shared" si="2"/>
        <v/>
      </c>
      <c r="Q16" s="123">
        <f t="shared" si="3"/>
        <v>0</v>
      </c>
      <c r="R16" s="123" t="str">
        <f t="shared" si="4"/>
        <v/>
      </c>
      <c r="S16" s="123" t="str">
        <f t="shared" si="5"/>
        <v/>
      </c>
    </row>
    <row r="17" spans="2:72" s="26" customFormat="1" ht="16.2">
      <c r="B17" s="55"/>
      <c r="C17" s="55"/>
      <c r="D17" s="55"/>
      <c r="M17" s="28" t="s">
        <v>62</v>
      </c>
      <c r="N17" s="123" t="str">
        <f t="shared" si="0"/>
        <v/>
      </c>
      <c r="O17" s="123" t="str">
        <f t="shared" si="1"/>
        <v/>
      </c>
      <c r="P17" s="123" t="str">
        <f t="shared" si="2"/>
        <v/>
      </c>
      <c r="Q17" s="123">
        <f t="shared" si="3"/>
        <v>0</v>
      </c>
      <c r="R17" s="123" t="str">
        <f t="shared" si="4"/>
        <v/>
      </c>
      <c r="S17" s="123" t="str">
        <f t="shared" si="5"/>
        <v/>
      </c>
    </row>
    <row r="18" spans="2:72" s="56" customFormat="1" ht="13.5" customHeight="1">
      <c r="B18" s="2"/>
      <c r="C18" s="60" t="s">
        <v>185</v>
      </c>
      <c r="D18" s="1" t="s">
        <v>186</v>
      </c>
      <c r="E18" s="1"/>
      <c r="F18" s="1"/>
      <c r="G18" s="1"/>
      <c r="H18" s="1"/>
      <c r="I18" s="1"/>
      <c r="J18" s="1"/>
      <c r="K18" s="1"/>
      <c r="L18" s="1"/>
      <c r="M18" s="28" t="s">
        <v>63</v>
      </c>
      <c r="N18" s="123" t="str">
        <f t="shared" si="0"/>
        <v/>
      </c>
      <c r="O18" s="123" t="str">
        <f t="shared" si="1"/>
        <v/>
      </c>
      <c r="P18" s="123" t="str">
        <f t="shared" si="2"/>
        <v/>
      </c>
      <c r="Q18" s="123">
        <f t="shared" si="3"/>
        <v>0</v>
      </c>
      <c r="R18" s="123" t="str">
        <f t="shared" si="4"/>
        <v/>
      </c>
      <c r="S18" s="123" t="str">
        <f t="shared" si="5"/>
        <v/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2:72" s="56" customFormat="1" ht="13.5" customHeight="1">
      <c r="B19" s="61"/>
      <c r="C19" s="62"/>
      <c r="D19" s="56" t="s">
        <v>187</v>
      </c>
    </row>
    <row r="20" spans="2:72" s="56" customFormat="1" ht="13.5" customHeight="1">
      <c r="B20" s="64"/>
      <c r="D20" s="56" t="s">
        <v>188</v>
      </c>
    </row>
    <row r="21" spans="2:72" s="56" customFormat="1" ht="13.5" customHeight="1">
      <c r="B21" s="64"/>
      <c r="D21" s="56" t="s">
        <v>189</v>
      </c>
    </row>
    <row r="22" spans="2:72">
      <c r="B22" s="171" t="s">
        <v>11</v>
      </c>
      <c r="C22" s="172"/>
      <c r="D22" s="172"/>
      <c r="E22" s="65" t="s">
        <v>0</v>
      </c>
      <c r="F22" s="4" t="s">
        <v>2</v>
      </c>
      <c r="G22" s="4" t="s">
        <v>3</v>
      </c>
      <c r="H22" s="4" t="s">
        <v>5</v>
      </c>
    </row>
    <row r="23" spans="2:72">
      <c r="B23" s="168" t="s">
        <v>12</v>
      </c>
      <c r="C23" s="170"/>
      <c r="D23" s="170"/>
      <c r="E23" s="170"/>
      <c r="F23" s="170"/>
      <c r="G23" s="173"/>
      <c r="H23" s="66"/>
    </row>
    <row r="24" spans="2:72">
      <c r="B24" s="67"/>
      <c r="C24" s="168" t="s">
        <v>178</v>
      </c>
      <c r="D24" s="170"/>
      <c r="E24" s="170"/>
      <c r="F24" s="170"/>
      <c r="G24" s="170"/>
      <c r="H24" s="66"/>
    </row>
    <row r="25" spans="2:72" ht="15.6" customHeight="1">
      <c r="B25" s="67"/>
      <c r="C25" s="68"/>
      <c r="D25" s="78" t="s">
        <v>13</v>
      </c>
      <c r="E25" s="69">
        <f>VLOOKUP($V$3,'（参考）別紙2－1市町村別導入機器一覧表'!$C$10:$T$24,6,FALSE)</f>
        <v>1</v>
      </c>
      <c r="F25" s="70">
        <f>IF(E25=0,"",単価入力シート!F25)</f>
        <v>1</v>
      </c>
      <c r="G25" s="71">
        <f>IF(E25=0,"",E25*F25)</f>
        <v>1</v>
      </c>
      <c r="H25" s="13"/>
    </row>
    <row r="26" spans="2:72" ht="15.6" customHeight="1">
      <c r="B26" s="68"/>
      <c r="C26" s="68"/>
      <c r="D26" s="78" t="s">
        <v>179</v>
      </c>
      <c r="E26" s="69">
        <f>VLOOKUP($V$3,'（参考）別紙2－1市町村別導入機器一覧表'!$C$10:$T$24,7,FALSE)</f>
        <v>0</v>
      </c>
      <c r="F26" s="70" t="str">
        <f>IF(E26=0,"",単価入力シート!F26)</f>
        <v/>
      </c>
      <c r="G26" s="71" t="str">
        <f>IF(E26=0,"",E26*F26)</f>
        <v/>
      </c>
      <c r="H26" s="13"/>
    </row>
    <row r="27" spans="2:72">
      <c r="B27" s="68"/>
      <c r="C27" s="168" t="s">
        <v>10</v>
      </c>
      <c r="D27" s="170"/>
      <c r="E27" s="170"/>
      <c r="F27" s="170"/>
      <c r="G27" s="170"/>
      <c r="H27" s="13"/>
    </row>
    <row r="28" spans="2:72" ht="15.6" customHeight="1">
      <c r="B28" s="67"/>
      <c r="C28" s="68"/>
      <c r="D28" s="113" t="s">
        <v>14</v>
      </c>
      <c r="E28" s="69">
        <f>VLOOKUP($V$3,'（参考）別紙2－1市町村別導入機器一覧表'!$C$10:$T$24,8,FALSE)</f>
        <v>6</v>
      </c>
      <c r="F28" s="70">
        <f>IF(E28=0,"",単価入力シート!F28)</f>
        <v>1</v>
      </c>
      <c r="G28" s="71">
        <f>IF(E28=0,"",E28*F28)</f>
        <v>6</v>
      </c>
      <c r="H28" s="13"/>
    </row>
    <row r="29" spans="2:72" ht="15.6" customHeight="1">
      <c r="B29" s="67"/>
      <c r="C29" s="72"/>
      <c r="D29" s="113" t="s">
        <v>1</v>
      </c>
      <c r="E29" s="69">
        <f>VLOOKUP($V$3,'（参考）別紙2－1市町村別導入機器一覧表'!$C$10:$T$24,9,FALSE)</f>
        <v>17</v>
      </c>
      <c r="F29" s="70">
        <f>IF(E29=0,"",単価入力シート!F29)</f>
        <v>1</v>
      </c>
      <c r="G29" s="71">
        <f>IF(E29=0,"",E29*F29)</f>
        <v>17</v>
      </c>
      <c r="H29" s="13"/>
    </row>
    <row r="30" spans="2:72">
      <c r="B30" s="68"/>
      <c r="C30" s="168" t="s">
        <v>15</v>
      </c>
      <c r="D30" s="170"/>
      <c r="E30" s="170"/>
      <c r="F30" s="170"/>
      <c r="G30" s="170"/>
      <c r="H30" s="13"/>
    </row>
    <row r="31" spans="2:72" ht="15.6" customHeight="1">
      <c r="B31" s="73"/>
      <c r="C31" s="74"/>
      <c r="D31" s="112" t="s">
        <v>16</v>
      </c>
      <c r="E31" s="69">
        <f>VLOOKUP($V$3,'（参考）別紙2－1市町村別導入機器一覧表'!$C$10:$T$24,10,FALSE)</f>
        <v>0</v>
      </c>
      <c r="F31" s="70" t="str">
        <f>IF(E31=0,"",単価入力シート!F31)</f>
        <v/>
      </c>
      <c r="G31" s="71" t="str">
        <f>IF(E31=0,"",E31*F31)</f>
        <v/>
      </c>
      <c r="H31" s="13"/>
    </row>
    <row r="32" spans="2:72" ht="15.6" customHeight="1">
      <c r="B32" s="68"/>
      <c r="C32" s="180" t="s">
        <v>17</v>
      </c>
      <c r="D32" s="169"/>
      <c r="E32" s="69">
        <f>VLOOKUP($V$3,'（参考）別紙2－1市町村別導入機器一覧表'!$C$10:$T$24,11,FALSE)</f>
        <v>3</v>
      </c>
      <c r="F32" s="70">
        <f>IF(E32=0,"",単価入力シート!F32)</f>
        <v>1</v>
      </c>
      <c r="G32" s="71">
        <f t="shared" ref="G32:G40" si="6">IF(E32=0,"",E32*F32)</f>
        <v>3</v>
      </c>
      <c r="H32" s="13"/>
    </row>
    <row r="33" spans="2:8" ht="15.6" customHeight="1">
      <c r="B33" s="68"/>
      <c r="C33" s="180" t="s">
        <v>18</v>
      </c>
      <c r="D33" s="169"/>
      <c r="E33" s="69">
        <f>VLOOKUP($V$3,'（参考）別紙2－1市町村別導入機器一覧表'!$C$10:$T$24,12,FALSE)</f>
        <v>1</v>
      </c>
      <c r="F33" s="70">
        <f>IF(E33=0,"",単価入力シート!F33)</f>
        <v>1</v>
      </c>
      <c r="G33" s="71">
        <f t="shared" si="6"/>
        <v>1</v>
      </c>
      <c r="H33" s="13"/>
    </row>
    <row r="34" spans="2:8">
      <c r="B34" s="68"/>
      <c r="C34" s="168" t="s">
        <v>248</v>
      </c>
      <c r="D34" s="170"/>
      <c r="E34" s="170"/>
      <c r="F34" s="170"/>
      <c r="G34" s="170"/>
      <c r="H34" s="13"/>
    </row>
    <row r="35" spans="2:8" ht="15.6" customHeight="1">
      <c r="B35" s="73"/>
      <c r="C35" s="74"/>
      <c r="D35" s="112" t="s">
        <v>19</v>
      </c>
      <c r="E35" s="69">
        <f>VLOOKUP($V$3,'（参考）別紙2－1市町村別導入機器一覧表'!$C$10:$T$24,13,FALSE)</f>
        <v>0</v>
      </c>
      <c r="F35" s="70" t="str">
        <f>IF(E35=0,"",単価入力シート!F35)</f>
        <v/>
      </c>
      <c r="G35" s="71" t="str">
        <f t="shared" si="6"/>
        <v/>
      </c>
      <c r="H35" s="13"/>
    </row>
    <row r="36" spans="2:8" ht="15.6" customHeight="1">
      <c r="B36" s="73"/>
      <c r="C36" s="162" t="s">
        <v>181</v>
      </c>
      <c r="D36" s="163"/>
      <c r="E36" s="69">
        <f>VLOOKUP($V$3,'（参考）別紙2－1市町村別導入機器一覧表'!$C$10:$T$24,14,FALSE)</f>
        <v>1</v>
      </c>
      <c r="F36" s="70">
        <f>IF(E36=0,"",単価入力シート!F36)</f>
        <v>1</v>
      </c>
      <c r="G36" s="71">
        <f t="shared" si="6"/>
        <v>1</v>
      </c>
      <c r="H36" s="66"/>
    </row>
    <row r="37" spans="2:8" ht="15.6" customHeight="1">
      <c r="B37" s="73"/>
      <c r="C37" s="162" t="s">
        <v>182</v>
      </c>
      <c r="D37" s="163"/>
      <c r="E37" s="69">
        <f>VLOOKUP($V$3,'（参考）別紙2－1市町村別導入機器一覧表'!$C$10:$T$24,15,FALSE)</f>
        <v>23</v>
      </c>
      <c r="F37" s="70">
        <f>IF(E37=0,"",単価入力シート!F37)</f>
        <v>1</v>
      </c>
      <c r="G37" s="71">
        <f t="shared" si="6"/>
        <v>23</v>
      </c>
      <c r="H37" s="66"/>
    </row>
    <row r="38" spans="2:8" ht="15.6" customHeight="1">
      <c r="B38" s="73"/>
      <c r="C38" s="164" t="s">
        <v>183</v>
      </c>
      <c r="D38" s="165"/>
      <c r="E38" s="69">
        <f>VLOOKUP($V$3,'（参考）別紙2－1市町村別導入機器一覧表'!$C$10:$T$24,16,FALSE)</f>
        <v>1</v>
      </c>
      <c r="F38" s="70">
        <f>IF(E38=0,"",単価入力シート!F38)</f>
        <v>1</v>
      </c>
      <c r="G38" s="71">
        <f t="shared" si="6"/>
        <v>1</v>
      </c>
      <c r="H38" s="66"/>
    </row>
    <row r="39" spans="2:8" ht="15.6" customHeight="1">
      <c r="B39" s="67"/>
      <c r="C39" s="162" t="s">
        <v>20</v>
      </c>
      <c r="D39" s="163"/>
      <c r="E39" s="69">
        <f>VLOOKUP($V$3,'（参考）別紙2－1市町村別導入機器一覧表'!$C$10:$T$24,17,FALSE)</f>
        <v>0</v>
      </c>
      <c r="F39" s="70" t="str">
        <f>IF(E39=0,"",単価入力シート!F39)</f>
        <v/>
      </c>
      <c r="G39" s="71" t="str">
        <f t="shared" si="6"/>
        <v/>
      </c>
      <c r="H39" s="66"/>
    </row>
    <row r="40" spans="2:8" ht="15.6" customHeight="1">
      <c r="B40" s="68"/>
      <c r="C40" s="162" t="s">
        <v>184</v>
      </c>
      <c r="D40" s="163"/>
      <c r="E40" s="69">
        <f>VLOOKUP($V$3,'（参考）別紙2－1市町村別導入機器一覧表'!$C$10:$T$24,18,FALSE)</f>
        <v>0</v>
      </c>
      <c r="F40" s="70" t="str">
        <f>IF(E40=0,"",単価入力シート!F40)</f>
        <v/>
      </c>
      <c r="G40" s="71" t="str">
        <f t="shared" si="6"/>
        <v/>
      </c>
      <c r="H40" s="66"/>
    </row>
    <row r="41" spans="2:8" ht="15.6" customHeight="1">
      <c r="B41" s="166" t="s">
        <v>6</v>
      </c>
      <c r="C41" s="167"/>
      <c r="D41" s="167"/>
      <c r="E41" s="75"/>
      <c r="F41" s="76"/>
      <c r="G41" s="71">
        <f>SUM(G25:G26,G28:G29,G31:G33,G35:G40)</f>
        <v>53</v>
      </c>
      <c r="H41" s="3" t="s">
        <v>44</v>
      </c>
    </row>
    <row r="42" spans="2:8">
      <c r="B42" t="s">
        <v>190</v>
      </c>
    </row>
    <row r="43" spans="2:8" ht="11.4" customHeight="1"/>
    <row r="60" spans="2:72">
      <c r="H60" s="101" t="s">
        <v>223</v>
      </c>
    </row>
    <row r="61" spans="2:72" s="56" customFormat="1" ht="13.5" customHeight="1">
      <c r="B61" s="2"/>
      <c r="C61" s="60" t="s">
        <v>191</v>
      </c>
      <c r="D61" s="1" t="s">
        <v>192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</row>
    <row r="62" spans="2:72" s="56" customFormat="1" ht="13.5" customHeight="1">
      <c r="B62" s="61"/>
      <c r="C62" s="31"/>
      <c r="D62" s="56" t="s">
        <v>193</v>
      </c>
    </row>
    <row r="63" spans="2:72" s="56" customFormat="1" ht="13.5" customHeight="1">
      <c r="B63" s="64"/>
      <c r="C63" s="31"/>
      <c r="D63" s="56" t="s">
        <v>194</v>
      </c>
    </row>
    <row r="64" spans="2:72" s="56" customFormat="1" ht="13.5" customHeight="1">
      <c r="B64" s="64"/>
      <c r="C64" s="31"/>
      <c r="D64" s="56" t="s">
        <v>195</v>
      </c>
    </row>
    <row r="65" spans="2:71" s="79" customFormat="1">
      <c r="B65" s="56" t="s">
        <v>234</v>
      </c>
      <c r="C65" s="56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</row>
    <row r="66" spans="2:71" s="79" customFormat="1">
      <c r="B66" s="177" t="s">
        <v>4</v>
      </c>
      <c r="C66" s="178"/>
      <c r="D66" s="179"/>
      <c r="E66" s="114" t="s">
        <v>7</v>
      </c>
      <c r="F66" s="114" t="s">
        <v>2</v>
      </c>
      <c r="G66" s="114" t="s">
        <v>3</v>
      </c>
      <c r="H66" s="98" t="s">
        <v>8</v>
      </c>
      <c r="I66" s="56"/>
      <c r="J66" s="56"/>
      <c r="K66" s="56"/>
    </row>
    <row r="67" spans="2:71" s="79" customFormat="1" ht="15" customHeight="1">
      <c r="B67" s="5" t="s">
        <v>21</v>
      </c>
      <c r="C67" s="6"/>
      <c r="D67" s="6"/>
      <c r="E67" s="69">
        <f>$AB$3</f>
        <v>1</v>
      </c>
      <c r="F67" s="70">
        <f>IF(E67=0,"",単価入力シート!F67)</f>
        <v>1</v>
      </c>
      <c r="G67" s="95">
        <f t="shared" ref="G67:G70" si="7">IF(E67=0,"",E67*F67)</f>
        <v>1</v>
      </c>
      <c r="H67" s="3"/>
      <c r="I67" s="56"/>
      <c r="J67" s="56"/>
      <c r="K67" s="56"/>
    </row>
    <row r="68" spans="2:71" s="79" customFormat="1" ht="15" customHeight="1">
      <c r="B68" s="5" t="s">
        <v>22</v>
      </c>
      <c r="C68" s="6"/>
      <c r="D68" s="6"/>
      <c r="E68" s="69">
        <f>$AB$3</f>
        <v>1</v>
      </c>
      <c r="F68" s="70">
        <f>IF(E68=0,"",単価入力シート!F68)</f>
        <v>1</v>
      </c>
      <c r="G68" s="95">
        <f t="shared" si="7"/>
        <v>1</v>
      </c>
      <c r="H68" s="3" t="s">
        <v>23</v>
      </c>
      <c r="I68" s="56"/>
      <c r="J68" s="56"/>
      <c r="K68" s="56"/>
    </row>
    <row r="69" spans="2:71" s="79" customFormat="1" ht="15" customHeight="1">
      <c r="B69" s="5" t="s">
        <v>24</v>
      </c>
      <c r="C69" s="6"/>
      <c r="D69" s="6"/>
      <c r="E69" s="69">
        <f t="shared" ref="E69:E70" si="8">$AB$3</f>
        <v>1</v>
      </c>
      <c r="F69" s="70">
        <f>IF(E69=0,"",単価入力シート!F69)</f>
        <v>1</v>
      </c>
      <c r="G69" s="95">
        <f t="shared" si="7"/>
        <v>1</v>
      </c>
      <c r="H69" s="3"/>
      <c r="I69" s="56"/>
      <c r="J69" s="56"/>
      <c r="K69" s="56"/>
    </row>
    <row r="70" spans="2:71" s="79" customFormat="1" ht="15" customHeight="1">
      <c r="B70" s="91" t="s">
        <v>25</v>
      </c>
      <c r="C70" s="92"/>
      <c r="D70" s="6"/>
      <c r="E70" s="69">
        <f t="shared" si="8"/>
        <v>1</v>
      </c>
      <c r="F70" s="70">
        <f>IF(E70=0,"",単価入力シート!F70)</f>
        <v>1</v>
      </c>
      <c r="G70" s="95">
        <f t="shared" si="7"/>
        <v>1</v>
      </c>
      <c r="H70" s="3" t="s">
        <v>26</v>
      </c>
      <c r="I70" s="56"/>
      <c r="J70" s="56"/>
      <c r="K70" s="56"/>
    </row>
    <row r="71" spans="2:71" s="79" customFormat="1">
      <c r="B71" s="80"/>
      <c r="C71" s="81"/>
      <c r="D71" s="5" t="s">
        <v>196</v>
      </c>
      <c r="E71" s="6"/>
      <c r="F71" s="6"/>
      <c r="G71" s="7"/>
      <c r="H71" s="99" t="s">
        <v>27</v>
      </c>
      <c r="I71" s="56"/>
      <c r="J71" s="56"/>
      <c r="K71" s="56"/>
    </row>
    <row r="72" spans="2:71" s="79" customFormat="1">
      <c r="B72" s="80"/>
      <c r="C72" s="81"/>
      <c r="D72" s="5" t="s">
        <v>197</v>
      </c>
      <c r="E72" s="6"/>
      <c r="F72" s="6"/>
      <c r="G72" s="7"/>
      <c r="H72" s="13" t="s">
        <v>28</v>
      </c>
      <c r="I72" s="56"/>
      <c r="J72" s="56"/>
      <c r="K72" s="56"/>
    </row>
    <row r="73" spans="2:71" s="79" customFormat="1">
      <c r="B73" s="80"/>
      <c r="C73" s="81"/>
      <c r="D73" s="5" t="s">
        <v>198</v>
      </c>
      <c r="E73" s="6"/>
      <c r="F73" s="6"/>
      <c r="G73" s="7"/>
      <c r="H73" s="13" t="s">
        <v>28</v>
      </c>
      <c r="I73" s="56"/>
      <c r="J73" s="56"/>
      <c r="K73" s="56"/>
    </row>
    <row r="74" spans="2:71" s="79" customFormat="1">
      <c r="B74" s="80"/>
      <c r="C74" s="81"/>
      <c r="D74" s="5" t="s">
        <v>199</v>
      </c>
      <c r="E74" s="6"/>
      <c r="F74" s="6"/>
      <c r="G74" s="7"/>
      <c r="H74" s="13" t="s">
        <v>28</v>
      </c>
      <c r="I74" s="56"/>
      <c r="J74" s="56"/>
      <c r="K74" s="56"/>
    </row>
    <row r="75" spans="2:71" s="79" customFormat="1">
      <c r="B75" s="80"/>
      <c r="C75" s="81"/>
      <c r="D75" s="5" t="s">
        <v>200</v>
      </c>
      <c r="E75" s="6"/>
      <c r="F75" s="6"/>
      <c r="G75" s="7"/>
      <c r="H75" s="13" t="s">
        <v>28</v>
      </c>
      <c r="I75" s="56"/>
      <c r="J75" s="56"/>
      <c r="K75" s="56"/>
    </row>
    <row r="76" spans="2:71" s="79" customFormat="1">
      <c r="B76" s="80"/>
      <c r="C76" s="81"/>
      <c r="D76" s="5" t="s">
        <v>201</v>
      </c>
      <c r="E76" s="6"/>
      <c r="F76" s="6"/>
      <c r="G76" s="7"/>
      <c r="H76" s="13" t="s">
        <v>28</v>
      </c>
      <c r="I76" s="56"/>
      <c r="J76" s="56"/>
      <c r="K76" s="56"/>
    </row>
    <row r="77" spans="2:71" s="79" customFormat="1">
      <c r="B77" s="80"/>
      <c r="C77" s="81"/>
      <c r="D77" s="5" t="s">
        <v>202</v>
      </c>
      <c r="E77" s="6"/>
      <c r="F77" s="6"/>
      <c r="G77" s="7"/>
      <c r="H77" s="13" t="s">
        <v>28</v>
      </c>
      <c r="I77" s="56"/>
      <c r="J77" s="56"/>
      <c r="K77" s="56"/>
    </row>
    <row r="78" spans="2:71" s="79" customFormat="1">
      <c r="B78" s="82"/>
      <c r="C78" s="83"/>
      <c r="D78" s="5" t="s">
        <v>203</v>
      </c>
      <c r="E78" s="6"/>
      <c r="F78" s="6"/>
      <c r="G78" s="7"/>
      <c r="H78" s="13" t="s">
        <v>28</v>
      </c>
      <c r="I78" s="56"/>
      <c r="J78" s="56"/>
      <c r="K78" s="56"/>
    </row>
    <row r="79" spans="2:71" s="79" customFormat="1" ht="15" customHeight="1">
      <c r="B79" s="91" t="s">
        <v>29</v>
      </c>
      <c r="C79" s="92"/>
      <c r="D79" s="6"/>
      <c r="E79" s="69">
        <f>$AB$3</f>
        <v>1</v>
      </c>
      <c r="F79" s="70">
        <f>IF(E79=0,"",単価入力シート!F79)</f>
        <v>1</v>
      </c>
      <c r="G79" s="71">
        <f>IF(E79=0,"",E79*F79)</f>
        <v>1</v>
      </c>
      <c r="H79" s="3"/>
      <c r="I79" s="56"/>
      <c r="J79" s="56"/>
      <c r="K79" s="56"/>
    </row>
    <row r="80" spans="2:71" s="79" customFormat="1">
      <c r="B80" s="80"/>
      <c r="C80" s="81"/>
      <c r="D80" s="5" t="s">
        <v>204</v>
      </c>
      <c r="E80" s="6"/>
      <c r="F80" s="6"/>
      <c r="G80" s="7"/>
      <c r="H80" s="99" t="s">
        <v>27</v>
      </c>
      <c r="I80" s="56"/>
      <c r="J80" s="56"/>
      <c r="K80" s="56"/>
    </row>
    <row r="81" spans="2:11" s="79" customFormat="1">
      <c r="B81" s="80"/>
      <c r="C81" s="81"/>
      <c r="D81" s="5" t="s">
        <v>205</v>
      </c>
      <c r="E81" s="6"/>
      <c r="F81" s="6"/>
      <c r="G81" s="7"/>
      <c r="H81" s="13" t="s">
        <v>28</v>
      </c>
      <c r="I81" s="56"/>
      <c r="J81" s="56"/>
      <c r="K81" s="56"/>
    </row>
    <row r="82" spans="2:11" s="79" customFormat="1">
      <c r="B82" s="84"/>
      <c r="C82" s="85"/>
      <c r="D82" s="5" t="s">
        <v>206</v>
      </c>
      <c r="E82" s="6"/>
      <c r="F82" s="6"/>
      <c r="G82" s="7"/>
      <c r="H82" s="13" t="s">
        <v>28</v>
      </c>
      <c r="I82" s="56"/>
      <c r="J82" s="56"/>
      <c r="K82" s="56"/>
    </row>
    <row r="83" spans="2:11" s="79" customFormat="1">
      <c r="B83" s="84"/>
      <c r="C83" s="85"/>
      <c r="D83" s="5" t="s">
        <v>207</v>
      </c>
      <c r="E83" s="6"/>
      <c r="F83" s="6"/>
      <c r="G83" s="7"/>
      <c r="H83" s="13" t="s">
        <v>28</v>
      </c>
      <c r="I83" s="56"/>
      <c r="J83" s="56"/>
      <c r="K83" s="56"/>
    </row>
    <row r="84" spans="2:11" s="79" customFormat="1">
      <c r="B84" s="84"/>
      <c r="C84" s="85"/>
      <c r="D84" s="5" t="s">
        <v>208</v>
      </c>
      <c r="E84" s="6"/>
      <c r="F84" s="6"/>
      <c r="G84" s="7"/>
      <c r="H84" s="13" t="s">
        <v>28</v>
      </c>
      <c r="I84" s="56"/>
      <c r="J84" s="56"/>
      <c r="K84" s="56"/>
    </row>
    <row r="85" spans="2:11" s="79" customFormat="1">
      <c r="B85" s="86"/>
      <c r="C85" s="87"/>
      <c r="D85" s="5" t="s">
        <v>209</v>
      </c>
      <c r="E85" s="6"/>
      <c r="F85" s="6"/>
      <c r="G85" s="7"/>
      <c r="H85" s="13" t="s">
        <v>28</v>
      </c>
      <c r="I85" s="56"/>
      <c r="J85" s="56"/>
      <c r="K85" s="56"/>
    </row>
    <row r="86" spans="2:11" s="79" customFormat="1" ht="15" customHeight="1">
      <c r="B86" s="91" t="s">
        <v>30</v>
      </c>
      <c r="C86" s="92"/>
      <c r="D86" s="6"/>
      <c r="E86" s="69">
        <f>$AB$3</f>
        <v>1</v>
      </c>
      <c r="F86" s="70">
        <f>IF(E86=0,"",単価入力シート!F86)</f>
        <v>1</v>
      </c>
      <c r="G86" s="71">
        <f>IF(E86=0,"",E86*F86)</f>
        <v>1</v>
      </c>
      <c r="H86" s="3"/>
      <c r="I86" s="56"/>
      <c r="J86" s="56"/>
      <c r="K86" s="56"/>
    </row>
    <row r="87" spans="2:11" s="79" customFormat="1">
      <c r="B87" s="80"/>
      <c r="C87" s="81"/>
      <c r="D87" s="5" t="s">
        <v>204</v>
      </c>
      <c r="E87" s="6"/>
      <c r="F87" s="6"/>
      <c r="G87" s="7"/>
      <c r="H87" s="99" t="s">
        <v>27</v>
      </c>
      <c r="I87" s="56"/>
      <c r="J87" s="56"/>
      <c r="K87" s="56"/>
    </row>
    <row r="88" spans="2:11" s="79" customFormat="1">
      <c r="B88" s="80"/>
      <c r="C88" s="81"/>
      <c r="D88" s="5" t="s">
        <v>210</v>
      </c>
      <c r="E88" s="6"/>
      <c r="F88" s="6"/>
      <c r="G88" s="7"/>
      <c r="H88" s="13" t="s">
        <v>28</v>
      </c>
      <c r="I88" s="56"/>
      <c r="J88" s="56"/>
      <c r="K88" s="56"/>
    </row>
    <row r="89" spans="2:11" s="79" customFormat="1">
      <c r="B89" s="84"/>
      <c r="C89" s="85"/>
      <c r="D89" s="5" t="s">
        <v>211</v>
      </c>
      <c r="E89" s="6"/>
      <c r="F89" s="6"/>
      <c r="G89" s="7"/>
      <c r="H89" s="13" t="s">
        <v>28</v>
      </c>
      <c r="I89" s="56"/>
      <c r="J89" s="56"/>
      <c r="K89" s="56"/>
    </row>
    <row r="90" spans="2:11" s="79" customFormat="1">
      <c r="B90" s="84"/>
      <c r="C90" s="85"/>
      <c r="D90" s="5" t="s">
        <v>212</v>
      </c>
      <c r="E90" s="6"/>
      <c r="F90" s="6"/>
      <c r="G90" s="7"/>
      <c r="H90" s="13" t="s">
        <v>28</v>
      </c>
      <c r="I90" s="56"/>
      <c r="J90" s="56"/>
      <c r="K90" s="56"/>
    </row>
    <row r="91" spans="2:11" s="79" customFormat="1">
      <c r="B91" s="84"/>
      <c r="C91" s="85"/>
      <c r="D91" s="5" t="s">
        <v>213</v>
      </c>
      <c r="E91" s="6"/>
      <c r="F91" s="6"/>
      <c r="G91" s="7"/>
      <c r="H91" s="13" t="s">
        <v>28</v>
      </c>
      <c r="I91" s="56"/>
      <c r="J91" s="56"/>
      <c r="K91" s="56"/>
    </row>
    <row r="92" spans="2:11" s="79" customFormat="1">
      <c r="B92" s="84"/>
      <c r="C92" s="85"/>
      <c r="D92" s="5" t="s">
        <v>216</v>
      </c>
      <c r="E92" s="6"/>
      <c r="F92" s="6"/>
      <c r="G92" s="7"/>
      <c r="H92" s="13" t="s">
        <v>28</v>
      </c>
      <c r="I92" s="56"/>
      <c r="J92" s="56"/>
      <c r="K92" s="56"/>
    </row>
    <row r="93" spans="2:11" s="79" customFormat="1">
      <c r="B93" s="84"/>
      <c r="C93" s="85"/>
      <c r="D93" s="5" t="s">
        <v>217</v>
      </c>
      <c r="E93" s="6"/>
      <c r="F93" s="6"/>
      <c r="G93" s="7"/>
      <c r="H93" s="13" t="s">
        <v>28</v>
      </c>
      <c r="I93" s="56"/>
      <c r="J93" s="56"/>
      <c r="K93" s="56"/>
    </row>
    <row r="94" spans="2:11" s="79" customFormat="1">
      <c r="B94" s="84"/>
      <c r="C94" s="85"/>
      <c r="D94" s="5" t="s">
        <v>218</v>
      </c>
      <c r="E94" s="6"/>
      <c r="F94" s="6"/>
      <c r="G94" s="7"/>
      <c r="H94" s="13" t="s">
        <v>28</v>
      </c>
      <c r="I94" s="56"/>
      <c r="J94" s="56"/>
      <c r="K94" s="56"/>
    </row>
    <row r="95" spans="2:11" s="79" customFormat="1">
      <c r="B95" s="86"/>
      <c r="C95" s="87"/>
      <c r="D95" s="5" t="s">
        <v>31</v>
      </c>
      <c r="E95" s="6"/>
      <c r="F95" s="6"/>
      <c r="G95" s="7"/>
      <c r="H95" s="13" t="s">
        <v>28</v>
      </c>
      <c r="I95" s="56"/>
      <c r="J95" s="56"/>
      <c r="K95" s="56"/>
    </row>
    <row r="96" spans="2:11" s="79" customFormat="1" ht="15" customHeight="1">
      <c r="B96" s="91" t="s">
        <v>32</v>
      </c>
      <c r="C96" s="92"/>
      <c r="D96" s="6"/>
      <c r="E96" s="69">
        <f>$AB$3</f>
        <v>1</v>
      </c>
      <c r="F96" s="70">
        <f>IF(E96=0,"",単価入力シート!F96)</f>
        <v>1</v>
      </c>
      <c r="G96" s="71">
        <f>IF(E96=0,"",E96*F96)</f>
        <v>1</v>
      </c>
      <c r="H96" s="3"/>
      <c r="I96" s="56"/>
      <c r="J96" s="56"/>
      <c r="K96" s="56"/>
    </row>
    <row r="97" spans="2:14" s="79" customFormat="1">
      <c r="B97" s="84"/>
      <c r="C97" s="85"/>
      <c r="D97" s="5" t="s">
        <v>214</v>
      </c>
      <c r="E97" s="6"/>
      <c r="F97" s="6"/>
      <c r="G97" s="7"/>
      <c r="H97" s="99"/>
      <c r="I97" s="56"/>
      <c r="J97" s="56"/>
      <c r="K97" s="56"/>
    </row>
    <row r="98" spans="2:14" s="79" customFormat="1">
      <c r="B98" s="88"/>
      <c r="C98" s="89"/>
      <c r="D98" s="5" t="s">
        <v>215</v>
      </c>
      <c r="E98" s="6"/>
      <c r="F98" s="6"/>
      <c r="G98" s="7"/>
      <c r="H98" s="100"/>
      <c r="I98" s="90"/>
      <c r="J98" s="90"/>
      <c r="K98" s="90"/>
    </row>
    <row r="99" spans="2:14" s="79" customFormat="1" ht="15.6" customHeight="1">
      <c r="B99" s="5" t="s">
        <v>9</v>
      </c>
      <c r="C99" s="6"/>
      <c r="D99" s="6"/>
      <c r="E99" s="75"/>
      <c r="F99" s="75"/>
      <c r="G99" s="129">
        <f>SUM(G67,G68,G69,G70,G79,G86,G96)</f>
        <v>7</v>
      </c>
      <c r="H99" s="3" t="s">
        <v>43</v>
      </c>
      <c r="I99" s="56"/>
      <c r="J99" s="56"/>
      <c r="K99" s="56"/>
      <c r="N99" s="128"/>
    </row>
    <row r="100" spans="2:14" ht="6" customHeight="1"/>
    <row r="101" spans="2:14">
      <c r="B101" s="56" t="s">
        <v>233</v>
      </c>
      <c r="C101" s="56"/>
      <c r="D101" s="63"/>
      <c r="E101" s="63"/>
      <c r="F101" s="63"/>
      <c r="G101" s="63"/>
      <c r="H101" s="63"/>
    </row>
    <row r="102" spans="2:14">
      <c r="B102" s="177" t="s">
        <v>4</v>
      </c>
      <c r="C102" s="178"/>
      <c r="D102" s="179"/>
      <c r="E102" s="114" t="s">
        <v>7</v>
      </c>
      <c r="F102" s="114" t="s">
        <v>2</v>
      </c>
      <c r="G102" s="114" t="s">
        <v>3</v>
      </c>
      <c r="H102" s="98" t="s">
        <v>8</v>
      </c>
    </row>
    <row r="103" spans="2:14" ht="15" customHeight="1">
      <c r="B103" s="5" t="s">
        <v>229</v>
      </c>
      <c r="C103" s="6"/>
      <c r="D103" s="6"/>
      <c r="E103" s="69">
        <f>$AC$3</f>
        <v>23</v>
      </c>
      <c r="F103" s="70">
        <f>IF(E103=0,"",単価入力シート!F103)</f>
        <v>1</v>
      </c>
      <c r="G103" s="95">
        <f t="shared" ref="G103:G106" si="9">IF(E103=0,"",E103*F103)</f>
        <v>23</v>
      </c>
      <c r="H103" s="3"/>
    </row>
    <row r="104" spans="2:14" ht="15" customHeight="1">
      <c r="B104" s="5" t="s">
        <v>230</v>
      </c>
      <c r="C104" s="6"/>
      <c r="D104" s="6"/>
      <c r="E104" s="69">
        <f t="shared" ref="E104:E106" si="10">$AC$3</f>
        <v>23</v>
      </c>
      <c r="F104" s="70">
        <f>IF(E104=0,"",単価入力シート!F104)</f>
        <v>1</v>
      </c>
      <c r="G104" s="95">
        <f t="shared" si="9"/>
        <v>23</v>
      </c>
      <c r="H104" s="3" t="s">
        <v>23</v>
      </c>
    </row>
    <row r="105" spans="2:14" ht="15" customHeight="1">
      <c r="B105" s="5" t="s">
        <v>231</v>
      </c>
      <c r="C105" s="6"/>
      <c r="D105" s="6"/>
      <c r="E105" s="69">
        <f t="shared" si="10"/>
        <v>23</v>
      </c>
      <c r="F105" s="70">
        <f>IF(E105=0,"",単価入力シート!F105)</f>
        <v>1</v>
      </c>
      <c r="G105" s="95">
        <f t="shared" si="9"/>
        <v>23</v>
      </c>
      <c r="H105" s="3"/>
    </row>
    <row r="106" spans="2:14" ht="15" customHeight="1">
      <c r="B106" s="91" t="s">
        <v>232</v>
      </c>
      <c r="C106" s="92"/>
      <c r="D106" s="6"/>
      <c r="E106" s="69">
        <f t="shared" si="10"/>
        <v>23</v>
      </c>
      <c r="F106" s="70">
        <f>IF(E106=0,"",単価入力シート!F106)</f>
        <v>1</v>
      </c>
      <c r="G106" s="95">
        <f t="shared" si="9"/>
        <v>23</v>
      </c>
      <c r="H106" s="3" t="s">
        <v>26</v>
      </c>
    </row>
    <row r="107" spans="2:14">
      <c r="B107" s="80"/>
      <c r="C107" s="81"/>
      <c r="D107" s="5" t="s">
        <v>33</v>
      </c>
      <c r="E107" s="6"/>
      <c r="F107" s="6"/>
      <c r="G107" s="7"/>
      <c r="H107" s="99" t="s">
        <v>27</v>
      </c>
    </row>
    <row r="108" spans="2:14">
      <c r="B108" s="80"/>
      <c r="C108" s="81"/>
      <c r="D108" s="5" t="s">
        <v>34</v>
      </c>
      <c r="E108" s="6"/>
      <c r="F108" s="6"/>
      <c r="G108" s="7"/>
      <c r="H108" s="13" t="s">
        <v>28</v>
      </c>
    </row>
    <row r="109" spans="2:14">
      <c r="B109" s="80"/>
      <c r="C109" s="81"/>
      <c r="D109" s="5" t="s">
        <v>35</v>
      </c>
      <c r="E109" s="6"/>
      <c r="F109" s="6"/>
      <c r="G109" s="7"/>
      <c r="H109" s="13" t="s">
        <v>28</v>
      </c>
    </row>
    <row r="110" spans="2:14">
      <c r="B110" s="80"/>
      <c r="C110" s="81"/>
      <c r="D110" s="5" t="s">
        <v>224</v>
      </c>
      <c r="E110" s="6"/>
      <c r="F110" s="6"/>
      <c r="G110" s="7"/>
      <c r="H110" s="13" t="s">
        <v>28</v>
      </c>
    </row>
    <row r="111" spans="2:14">
      <c r="B111" s="80"/>
      <c r="C111" s="81"/>
      <c r="D111" s="5" t="s">
        <v>36</v>
      </c>
      <c r="E111" s="6"/>
      <c r="F111" s="6"/>
      <c r="G111" s="7"/>
      <c r="H111" s="13" t="s">
        <v>28</v>
      </c>
    </row>
    <row r="112" spans="2:14" ht="15" customHeight="1">
      <c r="B112" s="91" t="s">
        <v>30</v>
      </c>
      <c r="C112" s="92"/>
      <c r="D112" s="6"/>
      <c r="E112" s="69">
        <f>$AC$3</f>
        <v>23</v>
      </c>
      <c r="F112" s="70">
        <f>IF(E112=0,"",単価入力シート!F112)</f>
        <v>1</v>
      </c>
      <c r="G112" s="71">
        <f>IF(E112=0,"",E112*F112)</f>
        <v>23</v>
      </c>
      <c r="H112" s="3"/>
    </row>
    <row r="113" spans="2:72">
      <c r="B113" s="80"/>
      <c r="C113" s="81"/>
      <c r="D113" s="12" t="s">
        <v>37</v>
      </c>
      <c r="E113" s="6"/>
      <c r="F113" s="6"/>
      <c r="G113" s="7"/>
      <c r="H113" s="99" t="s">
        <v>27</v>
      </c>
    </row>
    <row r="114" spans="2:72">
      <c r="B114" s="80"/>
      <c r="C114" s="81"/>
      <c r="D114" s="12" t="s">
        <v>225</v>
      </c>
      <c r="E114" s="6"/>
      <c r="F114" s="6"/>
      <c r="G114" s="7"/>
      <c r="H114" s="13" t="s">
        <v>28</v>
      </c>
    </row>
    <row r="115" spans="2:72">
      <c r="B115" s="84"/>
      <c r="C115" s="85"/>
      <c r="D115" s="12" t="s">
        <v>226</v>
      </c>
      <c r="E115" s="6"/>
      <c r="F115" s="6"/>
      <c r="G115" s="7"/>
      <c r="H115" s="13" t="s">
        <v>28</v>
      </c>
    </row>
    <row r="116" spans="2:72">
      <c r="B116" s="84"/>
      <c r="C116" s="85"/>
      <c r="D116" s="12" t="s">
        <v>227</v>
      </c>
      <c r="E116" s="6"/>
      <c r="F116" s="6"/>
      <c r="G116" s="7"/>
      <c r="H116" s="13" t="s">
        <v>28</v>
      </c>
    </row>
    <row r="117" spans="2:72">
      <c r="B117" s="84"/>
      <c r="C117" s="85"/>
      <c r="D117" s="12" t="s">
        <v>45</v>
      </c>
      <c r="E117" s="6"/>
      <c r="F117" s="6"/>
      <c r="G117" s="7"/>
      <c r="H117" s="13" t="s">
        <v>28</v>
      </c>
    </row>
    <row r="118" spans="2:72">
      <c r="B118" s="84"/>
      <c r="C118" s="85"/>
      <c r="D118" s="174" t="s">
        <v>228</v>
      </c>
      <c r="E118" s="175"/>
      <c r="F118" s="175"/>
      <c r="G118" s="176"/>
      <c r="H118" s="13" t="s">
        <v>28</v>
      </c>
    </row>
    <row r="119" spans="2:72">
      <c r="B119" s="84"/>
      <c r="C119" s="85"/>
      <c r="D119" s="12" t="s">
        <v>46</v>
      </c>
      <c r="E119" s="6"/>
      <c r="F119" s="6"/>
      <c r="G119" s="7"/>
      <c r="H119" s="13" t="s">
        <v>28</v>
      </c>
    </row>
    <row r="120" spans="2:72">
      <c r="B120" s="84"/>
      <c r="C120" s="85"/>
      <c r="D120" s="12" t="s">
        <v>47</v>
      </c>
      <c r="E120" s="6"/>
      <c r="F120" s="6"/>
      <c r="G120" s="7"/>
      <c r="H120" s="13" t="s">
        <v>28</v>
      </c>
    </row>
    <row r="121" spans="2:72" ht="15" customHeight="1">
      <c r="B121" s="91" t="s">
        <v>32</v>
      </c>
      <c r="C121" s="92"/>
      <c r="D121" s="6"/>
      <c r="E121" s="69">
        <f>$AC$3</f>
        <v>23</v>
      </c>
      <c r="F121" s="70">
        <f>IF(E121=0,"",単価入力シート!F121)</f>
        <v>1</v>
      </c>
      <c r="G121" s="71">
        <f>IF(E121=0,"",E121*F121)</f>
        <v>23</v>
      </c>
      <c r="H121" s="3"/>
    </row>
    <row r="122" spans="2:72">
      <c r="B122" s="84"/>
      <c r="C122" s="85"/>
      <c r="D122" s="5" t="s">
        <v>38</v>
      </c>
      <c r="E122" s="6"/>
      <c r="F122" s="6"/>
      <c r="G122" s="7"/>
      <c r="H122" s="99"/>
    </row>
    <row r="123" spans="2:72">
      <c r="B123" s="88"/>
      <c r="C123" s="89"/>
      <c r="D123" s="5" t="s">
        <v>39</v>
      </c>
      <c r="E123" s="6"/>
      <c r="F123" s="6"/>
      <c r="G123" s="7"/>
      <c r="H123" s="100"/>
    </row>
    <row r="124" spans="2:72" ht="15.6" customHeight="1">
      <c r="B124" s="5" t="s">
        <v>9</v>
      </c>
      <c r="C124" s="6"/>
      <c r="D124" s="6"/>
      <c r="E124" s="75"/>
      <c r="F124" s="75"/>
      <c r="G124" s="129">
        <f>SUM(G103,G104,G105,G106,G112,G121)</f>
        <v>138</v>
      </c>
      <c r="H124" s="3" t="s">
        <v>42</v>
      </c>
      <c r="N124" s="130"/>
    </row>
    <row r="125" spans="2:72">
      <c r="H125" s="101" t="s">
        <v>223</v>
      </c>
    </row>
    <row r="126" spans="2:72" s="56" customFormat="1" ht="13.5" customHeight="1">
      <c r="B126" s="2"/>
      <c r="C126" s="60" t="s">
        <v>235</v>
      </c>
      <c r="D126" s="1" t="s">
        <v>236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</row>
    <row r="127" spans="2:72" s="56" customFormat="1" ht="13.5" customHeight="1">
      <c r="B127" s="61"/>
      <c r="C127" s="62"/>
      <c r="D127" s="56" t="s">
        <v>237</v>
      </c>
    </row>
    <row r="128" spans="2:72" s="56" customFormat="1" ht="13.5" customHeight="1">
      <c r="B128" s="64"/>
      <c r="D128" s="56" t="s">
        <v>238</v>
      </c>
    </row>
    <row r="129" spans="2:8" s="56" customFormat="1" ht="13.5" customHeight="1">
      <c r="B129" s="64"/>
      <c r="D129" s="56" t="s">
        <v>239</v>
      </c>
    </row>
    <row r="130" spans="2:8" s="56" customFormat="1" ht="13.5" customHeight="1">
      <c r="B130" s="64"/>
      <c r="D130" s="56" t="s">
        <v>240</v>
      </c>
    </row>
    <row r="131" spans="2:8">
      <c r="B131" s="171" t="s">
        <v>11</v>
      </c>
      <c r="C131" s="172"/>
      <c r="D131" s="172"/>
      <c r="E131" s="65" t="s">
        <v>0</v>
      </c>
      <c r="F131" s="4" t="s">
        <v>2</v>
      </c>
      <c r="G131" s="4" t="s">
        <v>3</v>
      </c>
      <c r="H131" s="4" t="s">
        <v>5</v>
      </c>
    </row>
    <row r="132" spans="2:8">
      <c r="B132" s="168" t="s">
        <v>12</v>
      </c>
      <c r="C132" s="169"/>
      <c r="D132" s="169"/>
      <c r="E132" s="169"/>
      <c r="F132" s="169"/>
      <c r="G132" s="169"/>
      <c r="H132" s="66"/>
    </row>
    <row r="133" spans="2:8">
      <c r="B133" s="67"/>
      <c r="C133" s="168" t="s">
        <v>178</v>
      </c>
      <c r="D133" s="170"/>
      <c r="E133" s="170"/>
      <c r="F133" s="170"/>
      <c r="G133" s="170"/>
      <c r="H133" s="66"/>
    </row>
    <row r="134" spans="2:8" ht="15.6" customHeight="1">
      <c r="B134" s="67"/>
      <c r="C134" s="68"/>
      <c r="D134" s="78" t="s">
        <v>13</v>
      </c>
      <c r="E134" s="69">
        <f>E25</f>
        <v>1</v>
      </c>
      <c r="F134" s="70">
        <f>IF(E134=0,"",単価入力シート!F134)</f>
        <v>1</v>
      </c>
      <c r="G134" s="71">
        <f t="shared" ref="G134:G135" si="11">IF(E134=0,"",E134*F134)</f>
        <v>1</v>
      </c>
      <c r="H134" s="13"/>
    </row>
    <row r="135" spans="2:8" ht="15.6" customHeight="1">
      <c r="B135" s="68"/>
      <c r="C135" s="68"/>
      <c r="D135" s="78" t="s">
        <v>179</v>
      </c>
      <c r="E135" s="69">
        <f>E26</f>
        <v>0</v>
      </c>
      <c r="F135" s="70" t="str">
        <f>IF(E135=0,"",単価入力シート!F135)</f>
        <v/>
      </c>
      <c r="G135" s="71" t="str">
        <f t="shared" si="11"/>
        <v/>
      </c>
      <c r="H135" s="13"/>
    </row>
    <row r="136" spans="2:8">
      <c r="B136" s="68"/>
      <c r="C136" s="168" t="s">
        <v>10</v>
      </c>
      <c r="D136" s="170"/>
      <c r="E136" s="170"/>
      <c r="F136" s="170"/>
      <c r="G136" s="170"/>
      <c r="H136" s="13"/>
    </row>
    <row r="137" spans="2:8" ht="15.6" customHeight="1">
      <c r="B137" s="67"/>
      <c r="C137" s="68"/>
      <c r="D137" s="113" t="s">
        <v>14</v>
      </c>
      <c r="E137" s="69">
        <f>E28</f>
        <v>6</v>
      </c>
      <c r="F137" s="70">
        <f>IF(E137=0,"",単価入力シート!F137)</f>
        <v>1</v>
      </c>
      <c r="G137" s="71">
        <f t="shared" ref="G137:G138" si="12">IF(E137=0,"",E137*F137)</f>
        <v>6</v>
      </c>
      <c r="H137" s="13"/>
    </row>
    <row r="138" spans="2:8" ht="15.6" customHeight="1">
      <c r="B138" s="67"/>
      <c r="C138" s="72"/>
      <c r="D138" s="113" t="s">
        <v>1</v>
      </c>
      <c r="E138" s="69">
        <f>E29</f>
        <v>17</v>
      </c>
      <c r="F138" s="70">
        <f>IF(E138=0,"",単価入力シート!F138)</f>
        <v>1</v>
      </c>
      <c r="G138" s="71">
        <f t="shared" si="12"/>
        <v>17</v>
      </c>
      <c r="H138" s="13"/>
    </row>
    <row r="139" spans="2:8">
      <c r="B139" s="68"/>
      <c r="C139" s="168" t="s">
        <v>15</v>
      </c>
      <c r="D139" s="170"/>
      <c r="E139" s="170"/>
      <c r="F139" s="170"/>
      <c r="G139" s="170"/>
      <c r="H139" s="13"/>
    </row>
    <row r="140" spans="2:8" ht="15.6" customHeight="1">
      <c r="B140" s="73"/>
      <c r="C140" s="74"/>
      <c r="D140" s="112" t="s">
        <v>16</v>
      </c>
      <c r="E140" s="69">
        <f>E31</f>
        <v>0</v>
      </c>
      <c r="F140" s="70" t="str">
        <f>IF(E140=0,"",単価入力シート!F140)</f>
        <v/>
      </c>
      <c r="G140" s="71" t="str">
        <f t="shared" ref="G140:G142" si="13">IF(E140=0,"",E140*F140)</f>
        <v/>
      </c>
      <c r="H140" s="13"/>
    </row>
    <row r="141" spans="2:8" ht="15.6" customHeight="1">
      <c r="B141" s="68"/>
      <c r="C141" s="180" t="s">
        <v>17</v>
      </c>
      <c r="D141" s="169"/>
      <c r="E141" s="69">
        <f t="shared" ref="E141:E142" si="14">E32</f>
        <v>3</v>
      </c>
      <c r="F141" s="70">
        <f>IF(E141=0,"",単価入力シート!F141)</f>
        <v>1</v>
      </c>
      <c r="G141" s="71">
        <f t="shared" si="13"/>
        <v>3</v>
      </c>
      <c r="H141" s="13"/>
    </row>
    <row r="142" spans="2:8" ht="15.6" customHeight="1">
      <c r="B142" s="68"/>
      <c r="C142" s="180" t="s">
        <v>18</v>
      </c>
      <c r="D142" s="169"/>
      <c r="E142" s="69">
        <f t="shared" si="14"/>
        <v>1</v>
      </c>
      <c r="F142" s="70">
        <f>IF(E142=0,"",単価入力シート!F142)</f>
        <v>1</v>
      </c>
      <c r="G142" s="71">
        <f t="shared" si="13"/>
        <v>1</v>
      </c>
      <c r="H142" s="13"/>
    </row>
    <row r="143" spans="2:8">
      <c r="B143" s="68"/>
      <c r="C143" s="168" t="s">
        <v>180</v>
      </c>
      <c r="D143" s="170"/>
      <c r="E143" s="170"/>
      <c r="F143" s="170"/>
      <c r="G143" s="173"/>
      <c r="H143" s="13"/>
    </row>
    <row r="144" spans="2:8" ht="15.6" customHeight="1">
      <c r="B144" s="73"/>
      <c r="C144" s="74"/>
      <c r="D144" s="112" t="s">
        <v>19</v>
      </c>
      <c r="E144" s="159"/>
      <c r="F144" s="160"/>
      <c r="G144" s="161"/>
      <c r="H144" s="13" t="s">
        <v>241</v>
      </c>
    </row>
    <row r="145" spans="1:14" ht="15.6" customHeight="1">
      <c r="B145" s="73"/>
      <c r="C145" s="162" t="s">
        <v>181</v>
      </c>
      <c r="D145" s="163"/>
      <c r="E145" s="69">
        <f>E36</f>
        <v>1</v>
      </c>
      <c r="F145" s="70">
        <f>IF(E145=0,"",単価入力シート!F145)</f>
        <v>1</v>
      </c>
      <c r="G145" s="71">
        <f t="shared" ref="G145:G146" si="15">IF(E145=0,"",E145*F145)</f>
        <v>1</v>
      </c>
      <c r="H145" s="66"/>
    </row>
    <row r="146" spans="1:14" ht="15.6" customHeight="1">
      <c r="B146" s="73"/>
      <c r="C146" s="162" t="s">
        <v>182</v>
      </c>
      <c r="D146" s="163"/>
      <c r="E146" s="69">
        <f>E37</f>
        <v>23</v>
      </c>
      <c r="F146" s="70">
        <f>IF(E146=0,"",単価入力シート!F146)</f>
        <v>1</v>
      </c>
      <c r="G146" s="71">
        <f t="shared" si="15"/>
        <v>23</v>
      </c>
      <c r="H146" s="66"/>
    </row>
    <row r="147" spans="1:14" ht="15.6" customHeight="1">
      <c r="B147" s="73"/>
      <c r="C147" s="164" t="s">
        <v>183</v>
      </c>
      <c r="D147" s="165"/>
      <c r="E147" s="159"/>
      <c r="F147" s="160"/>
      <c r="G147" s="161"/>
      <c r="H147" s="13" t="s">
        <v>241</v>
      </c>
    </row>
    <row r="148" spans="1:14" ht="15.6" customHeight="1">
      <c r="B148" s="67"/>
      <c r="C148" s="162" t="s">
        <v>20</v>
      </c>
      <c r="D148" s="163"/>
      <c r="E148" s="69">
        <f>E39</f>
        <v>0</v>
      </c>
      <c r="F148" s="70" t="str">
        <f>IF(E148=0,"",単価入力シート!F148)</f>
        <v/>
      </c>
      <c r="G148" s="71" t="str">
        <f t="shared" ref="G148:G149" si="16">IF(E148=0,"",E148*F148)</f>
        <v/>
      </c>
      <c r="H148" s="66"/>
    </row>
    <row r="149" spans="1:14" ht="15.6" customHeight="1">
      <c r="B149" s="68"/>
      <c r="C149" s="162" t="s">
        <v>184</v>
      </c>
      <c r="D149" s="163"/>
      <c r="E149" s="69">
        <f>E40</f>
        <v>0</v>
      </c>
      <c r="F149" s="70" t="str">
        <f>IF(E149=0,"",単価入力シート!F149)</f>
        <v/>
      </c>
      <c r="G149" s="71" t="str">
        <f t="shared" si="16"/>
        <v/>
      </c>
      <c r="H149" s="66"/>
    </row>
    <row r="150" spans="1:14" ht="15.6" customHeight="1">
      <c r="B150" s="166" t="s">
        <v>6</v>
      </c>
      <c r="C150" s="167"/>
      <c r="D150" s="167"/>
      <c r="E150" s="75"/>
      <c r="F150" s="76"/>
      <c r="G150" s="71">
        <f>SUM(G134,G135,G137,G138,G140,G141,G142,G145,G146,G148,G149)</f>
        <v>52</v>
      </c>
      <c r="H150" s="3" t="s">
        <v>41</v>
      </c>
      <c r="N150" s="130"/>
    </row>
    <row r="153" spans="1:14" s="14" customFormat="1" ht="22.2" customHeight="1">
      <c r="A153" s="156" t="s">
        <v>242</v>
      </c>
      <c r="B153" s="157"/>
      <c r="C153" s="157"/>
      <c r="D153" s="157"/>
      <c r="E153" s="157"/>
      <c r="F153" s="157"/>
      <c r="G153" s="157"/>
      <c r="H153" s="158"/>
    </row>
    <row r="154" spans="1:14" s="14" customFormat="1">
      <c r="A154" s="103"/>
      <c r="B154" s="104"/>
      <c r="C154" s="104"/>
      <c r="D154" s="104"/>
      <c r="E154" s="104"/>
      <c r="F154" s="104"/>
      <c r="G154" s="104"/>
      <c r="H154" s="105"/>
    </row>
    <row r="155" spans="1:14" s="14" customFormat="1">
      <c r="A155" s="103"/>
      <c r="B155" s="104"/>
      <c r="C155" s="104"/>
      <c r="D155" s="104"/>
      <c r="E155" s="104"/>
      <c r="F155" s="104"/>
      <c r="G155" s="104"/>
      <c r="H155" s="105"/>
    </row>
    <row r="156" spans="1:14" s="14" customFormat="1" ht="12">
      <c r="A156" s="103"/>
      <c r="B156" s="104"/>
      <c r="C156" s="102" t="s">
        <v>185</v>
      </c>
      <c r="D156" s="10" t="s">
        <v>186</v>
      </c>
      <c r="E156" s="10"/>
      <c r="F156" s="10"/>
      <c r="G156" s="104"/>
      <c r="H156" s="105"/>
    </row>
    <row r="157" spans="1:14" s="14" customFormat="1" ht="12">
      <c r="A157" s="103"/>
      <c r="B157" s="104"/>
      <c r="C157" s="102"/>
      <c r="D157" s="10"/>
      <c r="E157" s="10"/>
      <c r="F157" s="10"/>
      <c r="G157" s="118">
        <f>G41</f>
        <v>53</v>
      </c>
      <c r="H157" s="11" t="s">
        <v>44</v>
      </c>
    </row>
    <row r="158" spans="1:14" s="14" customFormat="1" ht="12">
      <c r="A158" s="103"/>
      <c r="B158" s="104"/>
      <c r="C158" s="10"/>
      <c r="D158" s="10"/>
      <c r="E158" s="10"/>
      <c r="F158" s="10"/>
      <c r="G158" s="119"/>
      <c r="H158" s="11"/>
    </row>
    <row r="159" spans="1:14" s="14" customFormat="1" ht="12">
      <c r="A159" s="103"/>
      <c r="B159" s="104"/>
      <c r="C159" s="102" t="s">
        <v>191</v>
      </c>
      <c r="D159" s="10" t="s">
        <v>192</v>
      </c>
      <c r="E159" s="10"/>
      <c r="F159" s="10"/>
      <c r="G159" s="119"/>
      <c r="H159" s="11"/>
    </row>
    <row r="160" spans="1:14" s="14" customFormat="1" ht="12">
      <c r="A160" s="103"/>
      <c r="B160" s="104"/>
      <c r="C160" s="10"/>
      <c r="D160" s="10"/>
      <c r="E160" s="10"/>
      <c r="F160" s="10"/>
      <c r="G160" s="119"/>
      <c r="H160" s="11"/>
    </row>
    <row r="161" spans="1:13" s="14" customFormat="1" ht="12">
      <c r="A161" s="103"/>
      <c r="B161" s="104"/>
      <c r="C161" s="10" t="s">
        <v>234</v>
      </c>
      <c r="D161" s="10"/>
      <c r="E161" s="10"/>
      <c r="F161" s="10"/>
      <c r="G161" s="120"/>
      <c r="H161" s="105"/>
    </row>
    <row r="162" spans="1:13" s="14" customFormat="1" ht="12">
      <c r="A162" s="103"/>
      <c r="B162" s="104"/>
      <c r="C162" s="10"/>
      <c r="D162" s="10"/>
      <c r="E162" s="10"/>
      <c r="F162" s="10"/>
      <c r="G162" s="118">
        <f>G99</f>
        <v>7</v>
      </c>
      <c r="H162" s="11" t="s">
        <v>43</v>
      </c>
    </row>
    <row r="163" spans="1:13" s="14" customFormat="1" ht="12">
      <c r="A163" s="103"/>
      <c r="B163" s="104"/>
      <c r="C163" s="10"/>
      <c r="D163" s="10"/>
      <c r="E163" s="10"/>
      <c r="F163" s="10"/>
      <c r="G163" s="119"/>
      <c r="H163" s="11"/>
    </row>
    <row r="164" spans="1:13" s="14" customFormat="1" ht="12">
      <c r="A164" s="103"/>
      <c r="B164" s="104"/>
      <c r="C164" s="10" t="s">
        <v>233</v>
      </c>
      <c r="D164" s="10"/>
      <c r="E164" s="10"/>
      <c r="F164" s="10"/>
      <c r="G164" s="120"/>
      <c r="H164" s="105"/>
    </row>
    <row r="165" spans="1:13" s="14" customFormat="1" ht="12">
      <c r="A165" s="103"/>
      <c r="B165" s="104"/>
      <c r="C165" s="10"/>
      <c r="D165" s="10"/>
      <c r="E165" s="10"/>
      <c r="F165" s="10"/>
      <c r="G165" s="118">
        <f>G124</f>
        <v>138</v>
      </c>
      <c r="H165" s="11" t="s">
        <v>42</v>
      </c>
    </row>
    <row r="166" spans="1:13" s="14" customFormat="1" ht="12">
      <c r="A166" s="103"/>
      <c r="B166" s="104"/>
      <c r="C166" s="10"/>
      <c r="D166" s="10"/>
      <c r="E166" s="10"/>
      <c r="F166" s="10"/>
      <c r="G166" s="119"/>
      <c r="H166" s="11"/>
    </row>
    <row r="167" spans="1:13" s="14" customFormat="1" ht="12">
      <c r="A167" s="103"/>
      <c r="B167" s="104"/>
      <c r="C167" s="102" t="s">
        <v>235</v>
      </c>
      <c r="D167" s="10" t="s">
        <v>236</v>
      </c>
      <c r="E167" s="10"/>
      <c r="F167" s="10"/>
      <c r="G167" s="120"/>
      <c r="H167" s="105"/>
    </row>
    <row r="168" spans="1:13" s="14" customFormat="1" ht="12">
      <c r="A168" s="103"/>
      <c r="B168" s="104"/>
      <c r="C168" s="102"/>
      <c r="D168" s="10"/>
      <c r="E168" s="10"/>
      <c r="F168" s="10"/>
      <c r="G168" s="118">
        <f>G150</f>
        <v>52</v>
      </c>
      <c r="H168" s="11" t="s">
        <v>41</v>
      </c>
    </row>
    <row r="169" spans="1:13" s="14" customFormat="1">
      <c r="A169" s="103"/>
      <c r="B169" s="104"/>
      <c r="C169" s="104"/>
      <c r="D169" s="104"/>
      <c r="E169" s="104"/>
      <c r="F169" s="104"/>
      <c r="G169" s="120"/>
      <c r="H169" s="105"/>
    </row>
    <row r="170" spans="1:13" s="14" customFormat="1">
      <c r="A170" s="103"/>
      <c r="B170" s="104"/>
      <c r="C170" s="104"/>
      <c r="D170" s="104"/>
      <c r="E170" s="104"/>
      <c r="F170" s="104"/>
      <c r="G170" s="120"/>
      <c r="H170" s="105"/>
    </row>
    <row r="171" spans="1:13" s="14" customFormat="1">
      <c r="A171" s="103"/>
      <c r="B171" s="104"/>
      <c r="C171" s="104"/>
      <c r="D171" s="104"/>
      <c r="E171" s="104"/>
      <c r="F171" s="104"/>
      <c r="G171" s="120"/>
      <c r="H171" s="105"/>
    </row>
    <row r="172" spans="1:13" s="14" customFormat="1" ht="12">
      <c r="A172" s="103"/>
      <c r="B172" s="104"/>
      <c r="C172" s="104"/>
      <c r="D172" s="10" t="s">
        <v>243</v>
      </c>
      <c r="E172" s="10"/>
      <c r="F172" s="10"/>
      <c r="G172" s="120"/>
      <c r="H172" s="105"/>
    </row>
    <row r="173" spans="1:13" s="14" customFormat="1" ht="12">
      <c r="A173" s="106"/>
      <c r="B173" s="107"/>
      <c r="C173" s="107"/>
      <c r="D173" s="107"/>
      <c r="E173" s="107"/>
      <c r="F173" s="107"/>
      <c r="G173" s="121">
        <f>SUM(G157:G168)</f>
        <v>250</v>
      </c>
      <c r="H173" s="108" t="s">
        <v>244</v>
      </c>
      <c r="M173" s="14">
        <f>G173*0.1</f>
        <v>25</v>
      </c>
    </row>
    <row r="174" spans="1:13" s="14" customFormat="1">
      <c r="A174" s="109"/>
      <c r="B174" s="110"/>
      <c r="C174" s="110"/>
      <c r="D174" s="110"/>
      <c r="E174" s="110"/>
      <c r="F174" s="110"/>
      <c r="G174" s="122"/>
      <c r="H174" s="111"/>
    </row>
    <row r="175" spans="1:13" s="14" customFormat="1">
      <c r="A175" s="103"/>
      <c r="B175" s="104"/>
      <c r="C175" s="104"/>
      <c r="D175" s="104" t="s">
        <v>245</v>
      </c>
      <c r="E175" s="104"/>
      <c r="F175" s="104"/>
      <c r="G175" s="120"/>
      <c r="H175" s="105"/>
    </row>
    <row r="176" spans="1:13" s="14" customFormat="1" ht="12">
      <c r="A176" s="106"/>
      <c r="B176" s="107"/>
      <c r="C176" s="107"/>
      <c r="D176" s="107"/>
      <c r="E176" s="107"/>
      <c r="F176" s="107"/>
      <c r="G176" s="121">
        <v>0</v>
      </c>
      <c r="H176" s="108"/>
    </row>
    <row r="177" spans="1:8" s="14" customFormat="1">
      <c r="A177" s="109"/>
      <c r="B177" s="110"/>
      <c r="C177" s="110"/>
      <c r="D177" s="110"/>
      <c r="E177" s="110"/>
      <c r="F177" s="110"/>
      <c r="G177" s="122"/>
      <c r="H177" s="111"/>
    </row>
    <row r="178" spans="1:8" s="14" customFormat="1">
      <c r="A178" s="103"/>
      <c r="B178" s="104"/>
      <c r="C178" s="104"/>
      <c r="D178" s="104" t="s">
        <v>242</v>
      </c>
      <c r="E178" s="104"/>
      <c r="F178" s="104"/>
      <c r="G178" s="120"/>
      <c r="H178" s="105"/>
    </row>
    <row r="179" spans="1:8" s="14" customFormat="1" ht="12">
      <c r="A179" s="106"/>
      <c r="B179" s="107"/>
      <c r="C179" s="107"/>
      <c r="D179" s="107"/>
      <c r="E179" s="107"/>
      <c r="F179" s="107"/>
      <c r="G179" s="121">
        <f>G173+G176</f>
        <v>250</v>
      </c>
      <c r="H179" s="108" t="s">
        <v>246</v>
      </c>
    </row>
    <row r="180" spans="1:8" s="14" customFormat="1"/>
    <row r="181" spans="1:8" s="14" customFormat="1"/>
    <row r="182" spans="1:8" s="14" customFormat="1"/>
    <row r="183" spans="1:8" s="14" customFormat="1"/>
    <row r="184" spans="1:8" s="14" customFormat="1"/>
    <row r="185" spans="1:8" s="14" customFormat="1"/>
  </sheetData>
  <mergeCells count="38">
    <mergeCell ref="B23:G23"/>
    <mergeCell ref="B3:H3"/>
    <mergeCell ref="G7:H7"/>
    <mergeCell ref="G9:H9"/>
    <mergeCell ref="G11:H11"/>
    <mergeCell ref="B22:D22"/>
    <mergeCell ref="B41:D41"/>
    <mergeCell ref="C24:G24"/>
    <mergeCell ref="C27:G27"/>
    <mergeCell ref="C30:G30"/>
    <mergeCell ref="C32:D32"/>
    <mergeCell ref="C33:D33"/>
    <mergeCell ref="C34:G34"/>
    <mergeCell ref="C36:D36"/>
    <mergeCell ref="C37:D37"/>
    <mergeCell ref="C38:D38"/>
    <mergeCell ref="C39:D39"/>
    <mergeCell ref="C40:D40"/>
    <mergeCell ref="E144:G144"/>
    <mergeCell ref="B66:D66"/>
    <mergeCell ref="B102:D102"/>
    <mergeCell ref="D118:G118"/>
    <mergeCell ref="B131:D131"/>
    <mergeCell ref="B132:G132"/>
    <mergeCell ref="C133:G133"/>
    <mergeCell ref="C136:G136"/>
    <mergeCell ref="C139:G139"/>
    <mergeCell ref="C141:D141"/>
    <mergeCell ref="C142:D142"/>
    <mergeCell ref="C143:G143"/>
    <mergeCell ref="B150:D150"/>
    <mergeCell ref="A153:H153"/>
    <mergeCell ref="C145:D145"/>
    <mergeCell ref="C146:D146"/>
    <mergeCell ref="C147:D147"/>
    <mergeCell ref="E147:G147"/>
    <mergeCell ref="C148:D148"/>
    <mergeCell ref="C149:D149"/>
  </mergeCells>
  <phoneticPr fontId="2"/>
  <dataValidations count="1">
    <dataValidation type="list" allowBlank="1" showInputMessage="1" showErrorMessage="1" sqref="V3" xr:uid="{A4978726-86C8-465A-8BB1-EC44758526E0}">
      <formula1>$M$4:$M$18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＜様式Ａ―２＞　</vt:lpstr>
      <vt:lpstr>＜様式Ａ－２添付資料＞</vt:lpstr>
      <vt:lpstr>（参考）別紙2－1市町村別導入機器一覧表</vt:lpstr>
      <vt:lpstr>→から市町村別シート</vt:lpstr>
      <vt:lpstr>単価入力シート</vt:lpstr>
      <vt:lpstr>全市町村まとめ</vt:lpstr>
      <vt:lpstr>大和高田市</vt:lpstr>
      <vt:lpstr>大和郡山市</vt:lpstr>
      <vt:lpstr>橿原市</vt:lpstr>
      <vt:lpstr>五條市</vt:lpstr>
      <vt:lpstr>香芝市</vt:lpstr>
      <vt:lpstr>葛城市</vt:lpstr>
      <vt:lpstr>宇陀市</vt:lpstr>
      <vt:lpstr>三郷町</vt:lpstr>
      <vt:lpstr>川西町</vt:lpstr>
      <vt:lpstr>三宅町</vt:lpstr>
      <vt:lpstr>田原本町</vt:lpstr>
      <vt:lpstr>上牧町</vt:lpstr>
      <vt:lpstr>王寺町</vt:lpstr>
      <vt:lpstr>広陵町</vt:lpstr>
      <vt:lpstr>河合町</vt:lpstr>
      <vt:lpstr>'（参考）別紙2－1市町村別導入機器一覧表'!Print_Area</vt:lpstr>
      <vt:lpstr>宇陀市!Print_Area</vt:lpstr>
      <vt:lpstr>王寺町!Print_Area</vt:lpstr>
      <vt:lpstr>河合町!Print_Area</vt:lpstr>
      <vt:lpstr>橿原市!Print_Area</vt:lpstr>
      <vt:lpstr>葛城市!Print_Area</vt:lpstr>
      <vt:lpstr>五條市!Print_Area</vt:lpstr>
      <vt:lpstr>広陵町!Print_Area</vt:lpstr>
      <vt:lpstr>香芝市!Print_Area</vt:lpstr>
      <vt:lpstr>三郷町!Print_Area</vt:lpstr>
      <vt:lpstr>三宅町!Print_Area</vt:lpstr>
      <vt:lpstr>上牧町!Print_Area</vt:lpstr>
      <vt:lpstr>川西町!Print_Area</vt:lpstr>
      <vt:lpstr>全市町村まとめ!Print_Area</vt:lpstr>
      <vt:lpstr>大和郡山市!Print_Area</vt:lpstr>
      <vt:lpstr>大和高田市!Print_Area</vt:lpstr>
      <vt:lpstr>単価入力シート!Print_Area</vt:lpstr>
      <vt:lpstr>田原本町!Print_Area</vt:lpstr>
      <vt:lpstr>'（参考）別紙2－1市町村別導入機器一覧表'!Print_Titles</vt:lpstr>
    </vt:vector>
  </TitlesOfParts>
  <Company>鹿児島県町村会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正留　良実</dc:creator>
  <cp:lastModifiedBy>髙木 寛行</cp:lastModifiedBy>
  <cp:lastPrinted>2025-05-22T02:30:10Z</cp:lastPrinted>
  <dcterms:created xsi:type="dcterms:W3CDTF">2001-12-17T23:49:08Z</dcterms:created>
  <dcterms:modified xsi:type="dcterms:W3CDTF">2025-05-22T05:41:33Z</dcterms:modified>
</cp:coreProperties>
</file>